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orp Communications\1) Projects and Initiatives\Corporate\Merger\Web\Website Mockup\Draft Content\Documents for Uploading\WNH\Rate Applications\2020\"/>
    </mc:Choice>
  </mc:AlternateContent>
  <workbookProtection workbookAlgorithmName="SHA-512" workbookHashValue="o1VKBAjlXyWfgcVYrIVhr30gOSQLb3Q87gz3YEq8ZGIKEBOLeobiIF1Aaq91NyTtmmXgBIP128FjIR8Tld1v/w==" workbookSaltValue="xnt95z43cJ8d1Auf+KCq5Q==" workbookSpinCount="100000" lockStructure="1"/>
  <bookViews>
    <workbookView xWindow="0" yWindow="0" windowWidth="28800" windowHeight="12300" activeTab="7"/>
  </bookViews>
  <sheets>
    <sheet name="1. Information Sheet" sheetId="9" r:id="rId1"/>
    <sheet name="List" sheetId="10" state="hidden" r:id="rId2"/>
    <sheet name="GA Analysis " sheetId="4" state="hidden" r:id="rId3"/>
    <sheet name="GA 2014" sheetId="5" state="hidden" r:id="rId4"/>
    <sheet name="GA 2015" sheetId="6" state="hidden" r:id="rId5"/>
    <sheet name="GA 2016" sheetId="7" state="hidden" r:id="rId6"/>
    <sheet name="GA 2017" sheetId="14" state="hidden" r:id="rId7"/>
    <sheet name="GA 2018" sheetId="8" r:id="rId8"/>
    <sheet name="GA Rates" sheetId="12" state="hidden" r:id="rId9"/>
    <sheet name="RRR_2017" sheetId="11" state="hidden" r:id="rId10"/>
    <sheet name="RRR_2018" sheetId="15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9" hidden="1">RRR_2017!$A$4:$V$69</definedName>
    <definedName name="BI_LDCLIST" localSheetId="6">#REF!</definedName>
    <definedName name="BI_LDCLIST">#REF!</definedName>
    <definedName name="BridgeYear">'[1]LDC Info'!$E$26</definedName>
    <definedName name="contactf" localSheetId="6">#REF!</definedName>
    <definedName name="contactf">#REF!</definedName>
    <definedName name="Cust3a">'[2]6. Class A Consumption Data'!$C$25</definedName>
    <definedName name="CustomerAdministration" localSheetId="6">[2]lists!#REF!</definedName>
    <definedName name="CustomerAdministration">[2]lists!#REF!</definedName>
    <definedName name="EBNUMBER">'[1]LDC Info'!$E$16</definedName>
    <definedName name="G1LD">'[2]6. Class A Consumption Data'!$C$14</definedName>
    <definedName name="G1LDCBR">#REF!</definedName>
    <definedName name="GARate" localSheetId="6">#REF!</definedName>
    <definedName name="GARate" localSheetId="2">#REF!</definedName>
    <definedName name="GARate">#REF!</definedName>
    <definedName name="Group1Desposing" localSheetId="6">'[2]4. Billing Det. for Def-Var'!#REF!</definedName>
    <definedName name="Group1Desposing">'[2]4. Billing Det. for Def-Var'!#REF!</definedName>
    <definedName name="histdate">[3]Financials!$E$76</definedName>
    <definedName name="Incr2000" localSheetId="6">#REF!</definedName>
    <definedName name="Incr2000">#REF!</definedName>
    <definedName name="Lakeland_SA">'[2]2016 List'!$C$13:$C$14</definedName>
    <definedName name="LDCList" localSheetId="9">OFFSET('[2]2016 List'!$A$1,0,0,COUNTA('[2]2016 List'!$A:$A),1)</definedName>
    <definedName name="LDCList">OFFSET('[4]2016 List'!$A$1,0,0,COUNTA('[4]2016 List'!$A:$A),1)</definedName>
    <definedName name="LIMIT" localSheetId="6">#REF!</definedName>
    <definedName name="LIMIT">#REF!</definedName>
    <definedName name="listdata">'[2]4. Billing Det. for Def-Var'!$A$17:$A$20</definedName>
    <definedName name="ListOfLDC">OFFSET(List!$A$1,0,0,COUNTA(List!$A:$A),1)</definedName>
    <definedName name="man_beg_bud" localSheetId="6">#REF!</definedName>
    <definedName name="man_beg_bud">#REF!</definedName>
    <definedName name="man_end_bud" localSheetId="6">#REF!</definedName>
    <definedName name="man_end_bud">#REF!</definedName>
    <definedName name="man12ACT" localSheetId="6">#REF!</definedName>
    <definedName name="man12ACT">#REF!</definedName>
    <definedName name="MANBUD" localSheetId="6">#REF!</definedName>
    <definedName name="MANBUD">#REF!</definedName>
    <definedName name="manCYACT" localSheetId="6">#REF!</definedName>
    <definedName name="manCYACT">#REF!</definedName>
    <definedName name="manCYBUD" localSheetId="6">#REF!</definedName>
    <definedName name="manCYBUD">#REF!</definedName>
    <definedName name="manCYF" localSheetId="6">#REF!</definedName>
    <definedName name="manCYF">#REF!</definedName>
    <definedName name="MANEND" localSheetId="6">#REF!</definedName>
    <definedName name="MANEND">#REF!</definedName>
    <definedName name="manNYbud" localSheetId="6">#REF!</definedName>
    <definedName name="manNYbud">#REF!</definedName>
    <definedName name="manpower_costs" localSheetId="6">#REF!</definedName>
    <definedName name="manpower_costs">#REF!</definedName>
    <definedName name="manPYACT" localSheetId="6">#REF!</definedName>
    <definedName name="manPYACT">#REF!</definedName>
    <definedName name="MANSTART" localSheetId="6">#REF!</definedName>
    <definedName name="MANSTART">#REF!</definedName>
    <definedName name="mat_beg_bud" localSheetId="6">#REF!</definedName>
    <definedName name="mat_beg_bud">#REF!</definedName>
    <definedName name="mat_end_bud" localSheetId="6">#REF!</definedName>
    <definedName name="mat_end_bud">#REF!</definedName>
    <definedName name="mat12ACT" localSheetId="6">#REF!</definedName>
    <definedName name="mat12ACT">#REF!</definedName>
    <definedName name="MATBUD" localSheetId="6">#REF!</definedName>
    <definedName name="MATBUD">#REF!</definedName>
    <definedName name="matCYACT" localSheetId="6">#REF!</definedName>
    <definedName name="matCYACT">#REF!</definedName>
    <definedName name="matCYBUD" localSheetId="6">#REF!</definedName>
    <definedName name="matCYBUD">#REF!</definedName>
    <definedName name="matCYF" localSheetId="6">#REF!</definedName>
    <definedName name="matCYF">#REF!</definedName>
    <definedName name="MATEND" localSheetId="6">#REF!</definedName>
    <definedName name="MATEND">#REF!</definedName>
    <definedName name="material_costs" localSheetId="6">#REF!</definedName>
    <definedName name="material_costs">#REF!</definedName>
    <definedName name="matNYbud" localSheetId="6">#REF!</definedName>
    <definedName name="matNYbud">#REF!</definedName>
    <definedName name="matPYACT" localSheetId="6">#REF!</definedName>
    <definedName name="matPYACT">#REF!</definedName>
    <definedName name="MATSTART" localSheetId="6">#REF!</definedName>
    <definedName name="MATSTART">#REF!</definedName>
    <definedName name="MidPeak">'[2]17. Regulatory Charges'!$D$24</definedName>
    <definedName name="OffPeak">'[2]17. Regulatory Charges'!$D$23</definedName>
    <definedName name="OnPeak">'[2]17. Regulatory Charges'!$D$25</definedName>
    <definedName name="oth_beg_bud" localSheetId="6">#REF!</definedName>
    <definedName name="oth_beg_bud">#REF!</definedName>
    <definedName name="oth_end_bud" localSheetId="6">#REF!</definedName>
    <definedName name="oth_end_bud">#REF!</definedName>
    <definedName name="oth12ACT" localSheetId="6">#REF!</definedName>
    <definedName name="oth12ACT">#REF!</definedName>
    <definedName name="othCYACT" localSheetId="6">#REF!</definedName>
    <definedName name="othCYACT">#REF!</definedName>
    <definedName name="othCYBUD" localSheetId="6">#REF!</definedName>
    <definedName name="othCYBUD">#REF!</definedName>
    <definedName name="othCYF" localSheetId="6">#REF!</definedName>
    <definedName name="othCYF">#REF!</definedName>
    <definedName name="OTHEND" localSheetId="6">#REF!</definedName>
    <definedName name="OTHEND">#REF!</definedName>
    <definedName name="other_costs" localSheetId="6">#REF!</definedName>
    <definedName name="other_costs">#REF!</definedName>
    <definedName name="OTHERBUD" localSheetId="6">#REF!</definedName>
    <definedName name="OTHERBUD">#REF!</definedName>
    <definedName name="othNYbud" localSheetId="6">#REF!</definedName>
    <definedName name="othNYbud">#REF!</definedName>
    <definedName name="othPYACT" localSheetId="6">#REF!</definedName>
    <definedName name="othPYACT">#REF!</definedName>
    <definedName name="OTHSTART" localSheetId="6">#REF!</definedName>
    <definedName name="OTHSTART">#REF!</definedName>
    <definedName name="_xlnm.Print_Area" localSheetId="2">'GA Analysis '!$A$12:$K$107</definedName>
    <definedName name="print_end" localSheetId="6">#REF!</definedName>
    <definedName name="print_end">#REF!</definedName>
    <definedName name="RATE_CLASSES">[5]lists!$A$1:$A$104</definedName>
    <definedName name="ratebase">'[2]8. STS - Tax Change'!$N$19</definedName>
    <definedName name="ratedescription">[6]hidden1!$D$1:$D$122</definedName>
    <definedName name="RebaseYear">'[1]LDC Info'!$E$28</definedName>
    <definedName name="SALBENF" localSheetId="6">#REF!</definedName>
    <definedName name="SALBENF">#REF!</definedName>
    <definedName name="salreg" localSheetId="6">#REF!</definedName>
    <definedName name="salreg">#REF!</definedName>
    <definedName name="SALREGF" localSheetId="6">#REF!</definedName>
    <definedName name="SALREGF">#REF!</definedName>
    <definedName name="SME">'[2]17. Regulatory Charges'!$D$33</definedName>
    <definedName name="StartEnd" localSheetId="6">[2]Database!#REF!</definedName>
    <definedName name="StartEnd">[2]Database!#REF!</definedName>
    <definedName name="TEMPA" localSheetId="6">#REF!</definedName>
    <definedName name="TEMPA">#REF!</definedName>
    <definedName name="TestYear">'[1]LDC Info'!$E$24</definedName>
    <definedName name="total_dept" localSheetId="6">#REF!</definedName>
    <definedName name="total_dept">#REF!</definedName>
    <definedName name="total_manpower" localSheetId="6">#REF!</definedName>
    <definedName name="total_manpower">#REF!</definedName>
    <definedName name="total_material" localSheetId="6">#REF!</definedName>
    <definedName name="total_material">#REF!</definedName>
    <definedName name="total_other" localSheetId="6">#REF!</definedName>
    <definedName name="total_other">#REF!</definedName>
    <definedName name="total_transportation" localSheetId="6">#REF!</definedName>
    <definedName name="total_transportation">#REF!</definedName>
    <definedName name="TRANBUD" localSheetId="6">#REF!</definedName>
    <definedName name="TRANBUD">#REF!</definedName>
    <definedName name="TRANEND" localSheetId="6">#REF!</definedName>
    <definedName name="TRANEND">#REF!</definedName>
    <definedName name="transportation_costs" localSheetId="6">#REF!</definedName>
    <definedName name="transportation_costs">#REF!</definedName>
    <definedName name="TRANSTART" localSheetId="6">#REF!</definedName>
    <definedName name="TRANSTART">#REF!</definedName>
    <definedName name="trn_beg_bud" localSheetId="6">#REF!</definedName>
    <definedName name="trn_beg_bud">#REF!</definedName>
    <definedName name="trn_end_bud" localSheetId="6">#REF!</definedName>
    <definedName name="trn_end_bud">#REF!</definedName>
    <definedName name="trn12ACT" localSheetId="6">#REF!</definedName>
    <definedName name="trn12ACT">#REF!</definedName>
    <definedName name="trnCYACT" localSheetId="6">#REF!</definedName>
    <definedName name="trnCYACT">#REF!</definedName>
    <definedName name="trnCYBUD" localSheetId="6">#REF!</definedName>
    <definedName name="trnCYBUD">#REF!</definedName>
    <definedName name="trnCYF" localSheetId="6">#REF!</definedName>
    <definedName name="trnCYF">#REF!</definedName>
    <definedName name="trnNYbud" localSheetId="6">#REF!</definedName>
    <definedName name="trnNYbud">#REF!</definedName>
    <definedName name="trnPYACT" localSheetId="6">#REF!</definedName>
    <definedName name="trnPYACT">#REF!</definedName>
    <definedName name="Units1" localSheetId="6">[2]lists!#REF!</definedName>
    <definedName name="Units1">[2]lists!#REF!</definedName>
    <definedName name="Units2" localSheetId="6">[2]lists!#REF!</definedName>
    <definedName name="Units2">[2]lists!#REF!</definedName>
    <definedName name="Utility">[3]Financials!$A$1</definedName>
    <definedName name="utitliy1">[7]Financials!$A$1</definedName>
    <definedName name="WAGBENF" localSheetId="6">#REF!</definedName>
    <definedName name="WAGBENF">#REF!</definedName>
    <definedName name="wagdob" localSheetId="6">#REF!</definedName>
    <definedName name="wagdob">#REF!</definedName>
    <definedName name="wagdobf" localSheetId="6">#REF!</definedName>
    <definedName name="wagdobf">#REF!</definedName>
    <definedName name="wagreg" localSheetId="6">#REF!</definedName>
    <definedName name="wagreg">#REF!</definedName>
    <definedName name="wagregf" localSheetId="6">#REF!</definedName>
    <definedName name="wagregf">#REF!</definedName>
  </definedNames>
  <calcPr calcId="162913"/>
</workbook>
</file>

<file path=xl/calcChain.xml><?xml version="1.0" encoding="utf-8"?>
<calcChain xmlns="http://schemas.openxmlformats.org/spreadsheetml/2006/main">
  <c r="D48" i="8" l="1"/>
  <c r="D49" i="8"/>
  <c r="D50" i="8"/>
  <c r="D51" i="8"/>
  <c r="D52" i="8"/>
  <c r="D47" i="8"/>
  <c r="D46" i="8"/>
  <c r="D45" i="8"/>
  <c r="D44" i="8"/>
  <c r="D43" i="8"/>
  <c r="D42" i="8"/>
  <c r="E34" i="9" l="1"/>
  <c r="D34" i="9"/>
  <c r="D17" i="8" l="1"/>
  <c r="D16" i="8"/>
  <c r="D15" i="8"/>
  <c r="D14" i="8"/>
  <c r="T7" i="15"/>
  <c r="U7" i="15"/>
  <c r="T8" i="15"/>
  <c r="U8" i="15"/>
  <c r="T9" i="15"/>
  <c r="U9" i="15"/>
  <c r="T10" i="15"/>
  <c r="U10" i="15"/>
  <c r="T11" i="15"/>
  <c r="U11" i="15"/>
  <c r="T12" i="15"/>
  <c r="U12" i="15"/>
  <c r="T13" i="15"/>
  <c r="U13" i="15"/>
  <c r="T14" i="15"/>
  <c r="U14" i="15"/>
  <c r="T15" i="15"/>
  <c r="U15" i="15"/>
  <c r="T18" i="15"/>
  <c r="U18" i="15"/>
  <c r="T19" i="15"/>
  <c r="U19" i="15"/>
  <c r="T20" i="15"/>
  <c r="U20" i="15"/>
  <c r="T21" i="15"/>
  <c r="U21" i="15"/>
  <c r="T22" i="15"/>
  <c r="U22" i="15"/>
  <c r="T23" i="15"/>
  <c r="U23" i="15"/>
  <c r="T24" i="15"/>
  <c r="U24" i="15"/>
  <c r="T25" i="15"/>
  <c r="U25" i="15"/>
  <c r="T26" i="15"/>
  <c r="U26" i="15"/>
  <c r="T27" i="15"/>
  <c r="U27" i="15"/>
  <c r="T28" i="15"/>
  <c r="U28" i="15"/>
  <c r="T29" i="15"/>
  <c r="U29" i="15"/>
  <c r="T30" i="15"/>
  <c r="U30" i="15"/>
  <c r="T6" i="15"/>
  <c r="U6" i="15"/>
  <c r="T31" i="15"/>
  <c r="U31" i="15"/>
  <c r="T32" i="15"/>
  <c r="U32" i="15"/>
  <c r="T33" i="15"/>
  <c r="U33" i="15"/>
  <c r="T34" i="15"/>
  <c r="U34" i="15"/>
  <c r="T35" i="15"/>
  <c r="U35" i="15"/>
  <c r="T36" i="15"/>
  <c r="U36" i="15"/>
  <c r="T37" i="15"/>
  <c r="U37" i="15"/>
  <c r="T38" i="15"/>
  <c r="U38" i="15"/>
  <c r="T39" i="15"/>
  <c r="U39" i="15"/>
  <c r="T40" i="15"/>
  <c r="U40" i="15"/>
  <c r="T41" i="15"/>
  <c r="U41" i="15"/>
  <c r="T42" i="15"/>
  <c r="U42" i="15"/>
  <c r="T43" i="15"/>
  <c r="U43" i="15"/>
  <c r="T44" i="15"/>
  <c r="U44" i="15"/>
  <c r="T45" i="15"/>
  <c r="U45" i="15"/>
  <c r="T46" i="15"/>
  <c r="U46" i="15"/>
  <c r="T47" i="15"/>
  <c r="U47" i="15"/>
  <c r="T48" i="15"/>
  <c r="U48" i="15"/>
  <c r="T49" i="15"/>
  <c r="U49" i="15"/>
  <c r="T50" i="15"/>
  <c r="U50" i="15"/>
  <c r="T51" i="15"/>
  <c r="U51" i="15"/>
  <c r="T52" i="15"/>
  <c r="U52" i="15"/>
  <c r="T53" i="15"/>
  <c r="U53" i="15"/>
  <c r="T54" i="15"/>
  <c r="U54" i="15"/>
  <c r="T55" i="15"/>
  <c r="U55" i="15"/>
  <c r="T56" i="15"/>
  <c r="U56" i="15"/>
  <c r="T57" i="15"/>
  <c r="U57" i="15"/>
  <c r="T58" i="15"/>
  <c r="U58" i="15"/>
  <c r="T59" i="15"/>
  <c r="U59" i="15"/>
  <c r="T60" i="15"/>
  <c r="U60" i="15"/>
  <c r="T61" i="15"/>
  <c r="U61" i="15"/>
  <c r="T62" i="15"/>
  <c r="U62" i="15"/>
  <c r="T63" i="15"/>
  <c r="U63" i="15"/>
  <c r="T16" i="15"/>
  <c r="U16" i="15"/>
  <c r="T64" i="15"/>
  <c r="U64" i="15"/>
  <c r="T65" i="15"/>
  <c r="U65" i="15"/>
  <c r="T66" i="15"/>
  <c r="U66" i="15"/>
  <c r="T67" i="15"/>
  <c r="U67" i="15"/>
  <c r="T68" i="15"/>
  <c r="U68" i="15"/>
  <c r="T17" i="15"/>
  <c r="U17" i="15"/>
  <c r="U5" i="15"/>
  <c r="T5" i="15"/>
  <c r="G52" i="14" l="1"/>
  <c r="G51" i="14"/>
  <c r="G50" i="14"/>
  <c r="G49" i="14"/>
  <c r="H49" i="14" s="1"/>
  <c r="G48" i="14"/>
  <c r="G47" i="14"/>
  <c r="G46" i="14"/>
  <c r="G45" i="14"/>
  <c r="H45" i="14" s="1"/>
  <c r="G44" i="14"/>
  <c r="G43" i="14"/>
  <c r="H43" i="14" s="1"/>
  <c r="G42" i="14"/>
  <c r="G41" i="14"/>
  <c r="H41" i="14" s="1"/>
  <c r="H47" i="14"/>
  <c r="H51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C79" i="14"/>
  <c r="K78" i="14"/>
  <c r="E53" i="14"/>
  <c r="D53" i="14"/>
  <c r="C53" i="14"/>
  <c r="F52" i="14"/>
  <c r="F51" i="14"/>
  <c r="J51" i="14" s="1"/>
  <c r="F50" i="14"/>
  <c r="F49" i="14"/>
  <c r="F48" i="14"/>
  <c r="F47" i="14"/>
  <c r="J47" i="14" s="1"/>
  <c r="F46" i="14"/>
  <c r="F45" i="14"/>
  <c r="J45" i="14" s="1"/>
  <c r="F44" i="14"/>
  <c r="H44" i="14" s="1"/>
  <c r="F43" i="14"/>
  <c r="J43" i="14" s="1"/>
  <c r="F42" i="14"/>
  <c r="F41" i="14"/>
  <c r="D17" i="14"/>
  <c r="D16" i="14"/>
  <c r="D15" i="14"/>
  <c r="D14" i="14"/>
  <c r="J41" i="6"/>
  <c r="J44" i="5"/>
  <c r="F16" i="14" l="1"/>
  <c r="F15" i="14"/>
  <c r="D18" i="14"/>
  <c r="F18" i="14" s="1"/>
  <c r="F17" i="14"/>
  <c r="H46" i="14"/>
  <c r="H50" i="14"/>
  <c r="H52" i="14"/>
  <c r="H48" i="14"/>
  <c r="H42" i="14"/>
  <c r="J49" i="14"/>
  <c r="J41" i="14"/>
  <c r="K41" i="14" s="1"/>
  <c r="K49" i="14"/>
  <c r="K45" i="14"/>
  <c r="K43" i="14"/>
  <c r="K47" i="14"/>
  <c r="K51" i="14"/>
  <c r="J42" i="14"/>
  <c r="K42" i="14" s="1"/>
  <c r="J44" i="14"/>
  <c r="K44" i="14" s="1"/>
  <c r="J46" i="14"/>
  <c r="K46" i="14" s="1"/>
  <c r="J48" i="14"/>
  <c r="K48" i="14" s="1"/>
  <c r="J50" i="14"/>
  <c r="J52" i="14"/>
  <c r="F53" i="14"/>
  <c r="K59" i="14" l="1"/>
  <c r="K52" i="14"/>
  <c r="K50" i="14"/>
  <c r="H53" i="14"/>
  <c r="K53" i="14"/>
  <c r="J53" i="14"/>
  <c r="C80" i="14" l="1"/>
  <c r="C81" i="14" s="1"/>
  <c r="C82" i="14" s="1"/>
  <c r="D82" i="14" s="1"/>
  <c r="K76" i="5"/>
  <c r="K76" i="6"/>
  <c r="K76" i="7"/>
  <c r="K78" i="8" l="1"/>
  <c r="C79" i="8"/>
  <c r="F34" i="9" s="1"/>
  <c r="G41" i="8" l="1"/>
  <c r="G42" i="8"/>
  <c r="G43" i="8"/>
  <c r="G44" i="8"/>
  <c r="G45" i="8"/>
  <c r="G46" i="8"/>
  <c r="G47" i="8"/>
  <c r="G48" i="8"/>
  <c r="G49" i="8"/>
  <c r="G50" i="8"/>
  <c r="G51" i="8"/>
  <c r="G52" i="8"/>
  <c r="C77" i="5" l="1"/>
  <c r="C77" i="6"/>
  <c r="C77" i="7"/>
  <c r="D35" i="9" l="1"/>
  <c r="E35" i="9"/>
  <c r="F35" i="9" l="1"/>
  <c r="F15" i="8" l="1"/>
  <c r="F16" i="8"/>
  <c r="F17" i="8"/>
  <c r="G40" i="7" l="1"/>
  <c r="G41" i="7"/>
  <c r="G42" i="7"/>
  <c r="G43" i="7"/>
  <c r="G44" i="7"/>
  <c r="G45" i="7"/>
  <c r="G46" i="7"/>
  <c r="G47" i="7"/>
  <c r="G48" i="7"/>
  <c r="G49" i="7"/>
  <c r="G50" i="7"/>
  <c r="G39" i="7"/>
  <c r="G40" i="6"/>
  <c r="G41" i="6"/>
  <c r="G42" i="6"/>
  <c r="G43" i="6"/>
  <c r="G44" i="6"/>
  <c r="G45" i="6"/>
  <c r="G46" i="6"/>
  <c r="G47" i="6"/>
  <c r="G48" i="6"/>
  <c r="G49" i="6"/>
  <c r="G50" i="6"/>
  <c r="G39" i="6"/>
  <c r="I42" i="8"/>
  <c r="I43" i="8"/>
  <c r="I44" i="8"/>
  <c r="I45" i="8"/>
  <c r="I46" i="8"/>
  <c r="I47" i="8"/>
  <c r="I48" i="8"/>
  <c r="I49" i="8"/>
  <c r="I50" i="8"/>
  <c r="I51" i="8"/>
  <c r="I52" i="8"/>
  <c r="I41" i="8"/>
  <c r="I40" i="7"/>
  <c r="I41" i="7"/>
  <c r="I42" i="7"/>
  <c r="I43" i="7"/>
  <c r="I44" i="7"/>
  <c r="I45" i="7"/>
  <c r="I46" i="7"/>
  <c r="I47" i="7"/>
  <c r="I48" i="7"/>
  <c r="I49" i="7"/>
  <c r="I50" i="7"/>
  <c r="I39" i="7"/>
  <c r="I40" i="6"/>
  <c r="I41" i="6"/>
  <c r="I42" i="6"/>
  <c r="I43" i="6"/>
  <c r="I44" i="6"/>
  <c r="I45" i="6"/>
  <c r="I46" i="6"/>
  <c r="I47" i="6"/>
  <c r="I48" i="6"/>
  <c r="I49" i="6"/>
  <c r="I50" i="6"/>
  <c r="I39" i="6"/>
  <c r="I40" i="5"/>
  <c r="I41" i="5"/>
  <c r="I42" i="5"/>
  <c r="I43" i="5"/>
  <c r="I44" i="5"/>
  <c r="I45" i="5"/>
  <c r="I46" i="5"/>
  <c r="I47" i="5"/>
  <c r="I48" i="5"/>
  <c r="I49" i="5"/>
  <c r="I50" i="5"/>
  <c r="I39" i="5"/>
  <c r="G40" i="5"/>
  <c r="G41" i="5"/>
  <c r="G42" i="5"/>
  <c r="G43" i="5"/>
  <c r="G44" i="5"/>
  <c r="G45" i="5"/>
  <c r="G46" i="5"/>
  <c r="G47" i="5"/>
  <c r="G48" i="5"/>
  <c r="G49" i="5"/>
  <c r="G50" i="5"/>
  <c r="G39" i="5"/>
  <c r="E53" i="8" l="1"/>
  <c r="D53" i="8"/>
  <c r="C53" i="8"/>
  <c r="F52" i="8"/>
  <c r="J52" i="8" s="1"/>
  <c r="F51" i="8"/>
  <c r="J51" i="8" s="1"/>
  <c r="F50" i="8"/>
  <c r="J50" i="8" s="1"/>
  <c r="F49" i="8"/>
  <c r="J49" i="8" s="1"/>
  <c r="F48" i="8"/>
  <c r="J48" i="8" s="1"/>
  <c r="F47" i="8"/>
  <c r="J47" i="8" s="1"/>
  <c r="F46" i="8"/>
  <c r="F45" i="8"/>
  <c r="J45" i="8" s="1"/>
  <c r="F44" i="8"/>
  <c r="J44" i="8" s="1"/>
  <c r="F43" i="8"/>
  <c r="J43" i="8" s="1"/>
  <c r="F42" i="8"/>
  <c r="H42" i="8" s="1"/>
  <c r="F41" i="8"/>
  <c r="E51" i="7"/>
  <c r="D51" i="7"/>
  <c r="C51" i="7"/>
  <c r="F50" i="7"/>
  <c r="H50" i="7" s="1"/>
  <c r="F49" i="7"/>
  <c r="J49" i="7" s="1"/>
  <c r="F48" i="7"/>
  <c r="H48" i="7" s="1"/>
  <c r="F47" i="7"/>
  <c r="J47" i="7" s="1"/>
  <c r="F46" i="7"/>
  <c r="H46" i="7" s="1"/>
  <c r="F45" i="7"/>
  <c r="J45" i="7" s="1"/>
  <c r="F44" i="7"/>
  <c r="H44" i="7" s="1"/>
  <c r="F43" i="7"/>
  <c r="J43" i="7" s="1"/>
  <c r="F42" i="7"/>
  <c r="H42" i="7" s="1"/>
  <c r="F41" i="7"/>
  <c r="J41" i="7" s="1"/>
  <c r="F40" i="7"/>
  <c r="H40" i="7" s="1"/>
  <c r="F39" i="7"/>
  <c r="D16" i="7"/>
  <c r="E51" i="6"/>
  <c r="D51" i="6"/>
  <c r="C51" i="6"/>
  <c r="F50" i="6"/>
  <c r="H50" i="6" s="1"/>
  <c r="F49" i="6"/>
  <c r="J49" i="6" s="1"/>
  <c r="F48" i="6"/>
  <c r="H48" i="6" s="1"/>
  <c r="F47" i="6"/>
  <c r="J47" i="6" s="1"/>
  <c r="F46" i="6"/>
  <c r="H46" i="6" s="1"/>
  <c r="F45" i="6"/>
  <c r="J45" i="6" s="1"/>
  <c r="F44" i="6"/>
  <c r="H44" i="6" s="1"/>
  <c r="F43" i="6"/>
  <c r="J43" i="6" s="1"/>
  <c r="F42" i="6"/>
  <c r="H42" i="6" s="1"/>
  <c r="F41" i="6"/>
  <c r="F40" i="6"/>
  <c r="H40" i="6" s="1"/>
  <c r="F39" i="6"/>
  <c r="D16" i="6"/>
  <c r="E51" i="5"/>
  <c r="D51" i="5"/>
  <c r="C51" i="5"/>
  <c r="F50" i="5"/>
  <c r="H50" i="5" s="1"/>
  <c r="F49" i="5"/>
  <c r="J49" i="5" s="1"/>
  <c r="F48" i="5"/>
  <c r="H48" i="5" s="1"/>
  <c r="F47" i="5"/>
  <c r="J47" i="5" s="1"/>
  <c r="F46" i="5"/>
  <c r="H46" i="5" s="1"/>
  <c r="F45" i="5"/>
  <c r="J45" i="5" s="1"/>
  <c r="F44" i="5"/>
  <c r="H44" i="5" s="1"/>
  <c r="F43" i="5"/>
  <c r="J43" i="5" s="1"/>
  <c r="F42" i="5"/>
  <c r="H42" i="5" s="1"/>
  <c r="F41" i="5"/>
  <c r="J41" i="5" s="1"/>
  <c r="F40" i="5"/>
  <c r="H40" i="5" s="1"/>
  <c r="F39" i="5"/>
  <c r="D16" i="5"/>
  <c r="J46" i="8" l="1"/>
  <c r="H46" i="8"/>
  <c r="J42" i="5"/>
  <c r="D14" i="5"/>
  <c r="H48" i="8"/>
  <c r="K48" i="8" s="1"/>
  <c r="K42" i="5"/>
  <c r="H50" i="8"/>
  <c r="K50" i="8" s="1"/>
  <c r="F53" i="8"/>
  <c r="H44" i="8"/>
  <c r="K44" i="8" s="1"/>
  <c r="H52" i="8"/>
  <c r="K52" i="8" s="1"/>
  <c r="J46" i="7"/>
  <c r="K46" i="7" s="1"/>
  <c r="J42" i="7"/>
  <c r="K42" i="7" s="1"/>
  <c r="J48" i="7"/>
  <c r="K48" i="7" s="1"/>
  <c r="J44" i="7"/>
  <c r="K44" i="7" s="1"/>
  <c r="F51" i="7"/>
  <c r="K57" i="7" s="1"/>
  <c r="J40" i="7"/>
  <c r="J50" i="7"/>
  <c r="K50" i="7" s="1"/>
  <c r="J42" i="6"/>
  <c r="K42" i="6" s="1"/>
  <c r="J48" i="6"/>
  <c r="K48" i="6" s="1"/>
  <c r="F51" i="6"/>
  <c r="K57" i="6" s="1"/>
  <c r="J44" i="6"/>
  <c r="K44" i="6" s="1"/>
  <c r="J50" i="6"/>
  <c r="K50" i="6" s="1"/>
  <c r="J40" i="6"/>
  <c r="K40" i="6" s="1"/>
  <c r="J46" i="6"/>
  <c r="K46" i="6" s="1"/>
  <c r="J48" i="5"/>
  <c r="K48" i="5" s="1"/>
  <c r="J40" i="5"/>
  <c r="K40" i="5" s="1"/>
  <c r="J50" i="5"/>
  <c r="K50" i="5" s="1"/>
  <c r="F51" i="5"/>
  <c r="K57" i="5" s="1"/>
  <c r="K44" i="5"/>
  <c r="J46" i="5"/>
  <c r="K46" i="5" s="1"/>
  <c r="J42" i="8"/>
  <c r="K42" i="8" s="1"/>
  <c r="H41" i="8"/>
  <c r="H43" i="8"/>
  <c r="K43" i="8" s="1"/>
  <c r="H45" i="8"/>
  <c r="K45" i="8" s="1"/>
  <c r="H47" i="8"/>
  <c r="K47" i="8" s="1"/>
  <c r="H49" i="8"/>
  <c r="K49" i="8" s="1"/>
  <c r="H51" i="8"/>
  <c r="K51" i="8" s="1"/>
  <c r="J41" i="8"/>
  <c r="K40" i="7"/>
  <c r="H39" i="7"/>
  <c r="H41" i="7"/>
  <c r="K41" i="7" s="1"/>
  <c r="H43" i="7"/>
  <c r="K43" i="7" s="1"/>
  <c r="H45" i="7"/>
  <c r="K45" i="7" s="1"/>
  <c r="H47" i="7"/>
  <c r="K47" i="7" s="1"/>
  <c r="H49" i="7"/>
  <c r="K49" i="7" s="1"/>
  <c r="D14" i="7"/>
  <c r="J39" i="7"/>
  <c r="H39" i="6"/>
  <c r="H41" i="6"/>
  <c r="K41" i="6" s="1"/>
  <c r="H43" i="6"/>
  <c r="K43" i="6" s="1"/>
  <c r="H45" i="6"/>
  <c r="K45" i="6" s="1"/>
  <c r="H47" i="6"/>
  <c r="K47" i="6" s="1"/>
  <c r="H49" i="6"/>
  <c r="K49" i="6" s="1"/>
  <c r="D14" i="6"/>
  <c r="J39" i="6"/>
  <c r="H39" i="5"/>
  <c r="H41" i="5"/>
  <c r="K41" i="5" s="1"/>
  <c r="H43" i="5"/>
  <c r="K43" i="5" s="1"/>
  <c r="H45" i="5"/>
  <c r="K45" i="5" s="1"/>
  <c r="H47" i="5"/>
  <c r="K47" i="5" s="1"/>
  <c r="H49" i="5"/>
  <c r="K49" i="5" s="1"/>
  <c r="J39" i="5"/>
  <c r="G88" i="4"/>
  <c r="I88" i="4" s="1"/>
  <c r="F88" i="4"/>
  <c r="F89" i="4"/>
  <c r="G89" i="4" s="1"/>
  <c r="F90" i="4"/>
  <c r="G90" i="4" s="1"/>
  <c r="F91" i="4"/>
  <c r="G91" i="4" s="1"/>
  <c r="K46" i="8" l="1"/>
  <c r="F15" i="7"/>
  <c r="F18" i="7"/>
  <c r="F17" i="7"/>
  <c r="F16" i="7"/>
  <c r="F15" i="6"/>
  <c r="F17" i="6"/>
  <c r="F18" i="6"/>
  <c r="F16" i="6"/>
  <c r="F17" i="5"/>
  <c r="F18" i="5"/>
  <c r="F15" i="5"/>
  <c r="F16" i="5"/>
  <c r="J53" i="8"/>
  <c r="H34" i="9" s="1"/>
  <c r="K41" i="8"/>
  <c r="H53" i="8"/>
  <c r="J51" i="7"/>
  <c r="K39" i="7"/>
  <c r="K51" i="7" s="1"/>
  <c r="H51" i="7"/>
  <c r="H51" i="6"/>
  <c r="J51" i="6"/>
  <c r="K39" i="6"/>
  <c r="K51" i="6" s="1"/>
  <c r="J51" i="5"/>
  <c r="K39" i="5"/>
  <c r="K51" i="5" s="1"/>
  <c r="H51" i="5"/>
  <c r="G92" i="4"/>
  <c r="F47" i="4"/>
  <c r="J47" i="4" s="1"/>
  <c r="K53" i="8" l="1"/>
  <c r="C34" i="9" s="1"/>
  <c r="G34" i="9" s="1"/>
  <c r="I34" i="9" s="1"/>
  <c r="H35" i="9"/>
  <c r="C78" i="5"/>
  <c r="C79" i="5" s="1"/>
  <c r="C78" i="6"/>
  <c r="C79" i="6" s="1"/>
  <c r="C78" i="7"/>
  <c r="C79" i="7" s="1"/>
  <c r="K47" i="4"/>
  <c r="H47" i="4"/>
  <c r="D79" i="4"/>
  <c r="C80" i="8" l="1"/>
  <c r="C81" i="8" s="1"/>
  <c r="C82" i="8" s="1"/>
  <c r="D82" i="8" s="1"/>
  <c r="G35" i="9"/>
  <c r="C80" i="6"/>
  <c r="D80" i="6" s="1"/>
  <c r="C80" i="7"/>
  <c r="D80" i="7" s="1"/>
  <c r="C80" i="5"/>
  <c r="D80" i="5" s="1"/>
  <c r="C35" i="9"/>
  <c r="F51" i="4"/>
  <c r="F52" i="4"/>
  <c r="J52" i="4" s="1"/>
  <c r="F53" i="4"/>
  <c r="F54" i="4"/>
  <c r="H54" i="4" s="1"/>
  <c r="F58" i="4"/>
  <c r="F56" i="4"/>
  <c r="J56" i="4" s="1"/>
  <c r="F57" i="4"/>
  <c r="I91" i="4"/>
  <c r="I90" i="4"/>
  <c r="I89" i="4"/>
  <c r="D92" i="4"/>
  <c r="F92" i="4"/>
  <c r="C59" i="4"/>
  <c r="J51" i="4" l="1"/>
  <c r="E59" i="4"/>
  <c r="F55" i="4"/>
  <c r="J55" i="4" s="1"/>
  <c r="D59" i="4"/>
  <c r="H58" i="4"/>
  <c r="F50" i="4"/>
  <c r="H50" i="4" s="1"/>
  <c r="F49" i="4"/>
  <c r="H49" i="4" s="1"/>
  <c r="F48" i="4"/>
  <c r="J48" i="4" s="1"/>
  <c r="J54" i="4"/>
  <c r="K54" i="4" s="1"/>
  <c r="H57" i="4"/>
  <c r="J57" i="4"/>
  <c r="H53" i="4"/>
  <c r="J58" i="4"/>
  <c r="J53" i="4"/>
  <c r="H52" i="4"/>
  <c r="K52" i="4" s="1"/>
  <c r="H56" i="4"/>
  <c r="K56" i="4" s="1"/>
  <c r="H51" i="4"/>
  <c r="K51" i="4" s="1"/>
  <c r="H55" i="4" l="1"/>
  <c r="K55" i="4" s="1"/>
  <c r="J50" i="4"/>
  <c r="K50" i="4" s="1"/>
  <c r="K58" i="4"/>
  <c r="J49" i="4"/>
  <c r="K49" i="4" s="1"/>
  <c r="K53" i="4"/>
  <c r="F59" i="4"/>
  <c r="D24" i="4" s="1"/>
  <c r="D22" i="4" s="1"/>
  <c r="F24" i="4" s="1"/>
  <c r="H48" i="4"/>
  <c r="K48" i="4" s="1"/>
  <c r="K57" i="4"/>
  <c r="F23" i="4" l="1"/>
  <c r="F25" i="4"/>
  <c r="F26" i="4"/>
  <c r="J59" i="4"/>
  <c r="H59" i="4"/>
  <c r="K59" i="4"/>
  <c r="C92" i="4"/>
  <c r="D80" i="4" l="1"/>
  <c r="D81" i="4" s="1"/>
  <c r="H92" i="4"/>
  <c r="E92" i="4" l="1"/>
  <c r="D82" i="4" l="1"/>
  <c r="E82" i="4" s="1"/>
  <c r="D18" i="8"/>
  <c r="K59" i="8" l="1"/>
  <c r="F18" i="8"/>
</calcChain>
</file>

<file path=xl/sharedStrings.xml><?xml version="1.0" encoding="utf-8"?>
<sst xmlns="http://schemas.openxmlformats.org/spreadsheetml/2006/main" count="1070" uniqueCount="222">
  <si>
    <t>kWh</t>
  </si>
  <si>
    <t>A</t>
  </si>
  <si>
    <t>C = A+B</t>
  </si>
  <si>
    <t>Total Metered excluding WMP</t>
  </si>
  <si>
    <t>D</t>
  </si>
  <si>
    <t>E</t>
  </si>
  <si>
    <t>B = D+E</t>
  </si>
  <si>
    <t xml:space="preserve">RPP </t>
  </si>
  <si>
    <t>Non RPP</t>
  </si>
  <si>
    <t>Non-RPP Class 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</si>
  <si>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</si>
  <si>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</si>
  <si>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</si>
  <si>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</si>
  <si>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</si>
  <si>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</si>
  <si>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</si>
  <si>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</si>
  <si>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</si>
  <si>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</si>
  <si>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</si>
  <si>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</si>
  <si>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 xml:space="preserve">GA is billed on the </t>
  </si>
  <si>
    <t>$ Consumption at GA Rate Billed</t>
  </si>
  <si>
    <t>Unresolved Difference</t>
  </si>
  <si>
    <t>Year</t>
  </si>
  <si>
    <t>First Estimate</t>
  </si>
  <si>
    <t>Second Estimate</t>
  </si>
  <si>
    <t>Actual</t>
  </si>
  <si>
    <t>GA Rates per IESO website</t>
  </si>
  <si>
    <t>($/kWh)</t>
  </si>
  <si>
    <t>Input cells</t>
  </si>
  <si>
    <t>Note 1</t>
  </si>
  <si>
    <t>Note 2</t>
  </si>
  <si>
    <t>Note 3</t>
  </si>
  <si>
    <t>Note 4</t>
  </si>
  <si>
    <t>Additional Notes and Comments</t>
  </si>
  <si>
    <t>G</t>
  </si>
  <si>
    <t>Calendar Month</t>
  </si>
  <si>
    <t>F</t>
  </si>
  <si>
    <t>GA Billing Rate</t>
  </si>
  <si>
    <t>GA Billing Rate Description</t>
  </si>
  <si>
    <t>Explanation</t>
  </si>
  <si>
    <t xml:space="preserve"> Item</t>
  </si>
  <si>
    <t>Account 1589 Global Adjustment (GA) Analysis Workform</t>
  </si>
  <si>
    <t>GA Rate Billed  ($/kWh)</t>
  </si>
  <si>
    <t>GA Actual Rate Paid ($/kWh)</t>
  </si>
  <si>
    <t>1a</t>
  </si>
  <si>
    <t>1b</t>
  </si>
  <si>
    <t>H</t>
  </si>
  <si>
    <t>I = F-G+H</t>
  </si>
  <si>
    <t>J</t>
  </si>
  <si>
    <t>K = I*J</t>
  </si>
  <si>
    <t>L</t>
  </si>
  <si>
    <t>M = I*L</t>
  </si>
  <si>
    <t>=M-K</t>
  </si>
  <si>
    <t>Drop down cells</t>
  </si>
  <si>
    <r>
      <t>Non-RPP Class B</t>
    </r>
    <r>
      <rPr>
        <sz val="11"/>
        <color rgb="FFFF0000"/>
        <rFont val="Arial"/>
        <family val="2"/>
      </rPr>
      <t>*</t>
    </r>
  </si>
  <si>
    <t>Remove impacts to GA from prior year RPP Settlement true up process that are booked in current year</t>
  </si>
  <si>
    <t>Add current year end unbilled to actual revenue differences</t>
  </si>
  <si>
    <t>Remove prior year end unbilled to actual revenue differences</t>
  </si>
  <si>
    <t>2a</t>
  </si>
  <si>
    <t>2b</t>
  </si>
  <si>
    <t>Applicability of Reconciling Item (Y/N)</t>
  </si>
  <si>
    <t>Remove GA balances pertaining to Class A customers</t>
  </si>
  <si>
    <t>3a</t>
  </si>
  <si>
    <t>3b</t>
  </si>
  <si>
    <t>Remove difference between prior year accrual to forecast from long term load transfers</t>
  </si>
  <si>
    <t>Add difference between current year accrual to forecast from long term load transfers</t>
  </si>
  <si>
    <t>Unresolved Difference as % of Expected GA Payments to IESO</t>
  </si>
  <si>
    <t xml:space="preserve">Cumulative Balance </t>
  </si>
  <si>
    <t xml:space="preserve">Note 7 </t>
  </si>
  <si>
    <t>$ Consumption at Actual Rate Paid</t>
  </si>
  <si>
    <t>*Non-RPP Class B consumption reported in this table is not expected to directly agree with the Non-RPP Class B Including Loss Adjusted Billed Consumption in the GA Analysis of Expected Balance table below.  The difference should be equal to the loss factor.</t>
  </si>
  <si>
    <t>Expected GA Variance ($)</t>
  </si>
  <si>
    <t>Add impacts to GA from current year RPP Settlement true up process that are booked in subsequent year</t>
  </si>
  <si>
    <t>N/A</t>
  </si>
  <si>
    <t>Significant prior period billing adjustments included in current year GL balance but would not be included in the billing consumption used in the GA Analysis</t>
  </si>
  <si>
    <t>Consumption Data Excluding for Loss Factor (Data to agree with RRR as applicable)</t>
  </si>
  <si>
    <t>Deduct Previous Month Unbilled Loss Adjusted Consumption (kWh)</t>
  </si>
  <si>
    <t>Add Current Month Unbilled Loss Adjusted Consumption (kWh)</t>
  </si>
  <si>
    <t>Amount (Quantify if it is a significant reconciling item)</t>
  </si>
  <si>
    <t>Non-RPP Class B Including Loss Adjusted Consumption, Adjusted for Unbilled (kWh)</t>
  </si>
  <si>
    <t>Year(s) Requested for Disposition</t>
  </si>
  <si>
    <t>Adjusted Net Change in Principal Balance in the GL</t>
  </si>
  <si>
    <t>Net Change in Expected GA Balance in the Year Per Analysis</t>
  </si>
  <si>
    <t>Net Change in Expected GA Balance in the Year (i.e. Transactions in the Year)</t>
  </si>
  <si>
    <t xml:space="preserve"> Net Change in Principal Balance in the GL (i.e. Transactions in the Year)</t>
  </si>
  <si>
    <t xml:space="preserve">Reconciling Items </t>
  </si>
  <si>
    <t>Differences in GA IESO posted rate and rate charged on IESO invoice</t>
  </si>
  <si>
    <t>Summary of GA  (if multiple years requested for disposition)</t>
  </si>
  <si>
    <t>Non-RPP Class B Including Loss Factor Billed Consumption (kWh)</t>
  </si>
  <si>
    <t>Analysis of Expected GA Amount</t>
  </si>
  <si>
    <t xml:space="preserve">Note 5 </t>
  </si>
  <si>
    <t>Note 6</t>
  </si>
  <si>
    <t>Annual Net Change in Expected GA Balance from GA Analysis (cell K59)</t>
  </si>
  <si>
    <t xml:space="preserve"> Net Change in Principal Balance in the  GL (cell D65)</t>
  </si>
  <si>
    <t>Reconciling Items (sum of cells D66 to D78)</t>
  </si>
  <si>
    <t>Payments to IESO (cell J59)</t>
  </si>
  <si>
    <t xml:space="preserve">Utility Name   </t>
  </si>
  <si>
    <t/>
  </si>
  <si>
    <t>Filing_Year</t>
  </si>
  <si>
    <t>Company_Name</t>
  </si>
  <si>
    <t>Ret_Metered_consumption_in_kWhs</t>
  </si>
  <si>
    <t>Ret_Metered_consumption_in_kWs</t>
  </si>
  <si>
    <t>Dist_RPPMeterCustkWh</t>
  </si>
  <si>
    <t>Dist_RPPMeterCustkW</t>
  </si>
  <si>
    <t>Dist_NonRPPMeterCustkWh</t>
  </si>
  <si>
    <t>Dist_NonRPPMeterCustkW</t>
  </si>
  <si>
    <t>IESOMeterCustkWh</t>
  </si>
  <si>
    <t>IESOMeterCustKW</t>
  </si>
  <si>
    <t>Class_A_Consumption_kWhs</t>
  </si>
  <si>
    <t>Class_A_Consumption_kWs</t>
  </si>
  <si>
    <t>TotConsmptionforDistCustkWh</t>
  </si>
  <si>
    <t>TotConsmptionforDistCustkW</t>
  </si>
  <si>
    <t>Calculated_TOTAL_KWH</t>
  </si>
  <si>
    <t>Calculated_TOTAL_KW</t>
  </si>
  <si>
    <t>2018</t>
  </si>
  <si>
    <t>ALECTRA UTILITIES CORPORATION</t>
  </si>
  <si>
    <t>ALGOMA POWER INC.</t>
  </si>
  <si>
    <t>ATIKOKAN HYDRO INC.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</si>
  <si>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</si>
  <si>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</si>
  <si>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</si>
  <si>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</si>
  <si>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</si>
  <si>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</si>
  <si>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</si>
  <si>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ENERGY+ INC.</t>
  </si>
  <si>
    <t>ENTEGRUS POWERLINES INC.</t>
  </si>
  <si>
    <t>ENWIN UTILITIES LTD.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</si>
  <si>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</si>
  <si>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</si>
  <si>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</si>
  <si>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</si>
  <si>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</si>
  <si>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</si>
  <si>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HALTON HILLS HYDRO INC.</t>
  </si>
  <si>
    <t>HYDRO 2000 INC.</t>
  </si>
  <si>
    <t>HYDRO HAWKESBURY INC.</t>
  </si>
  <si>
    <t>HYDRO ONE NETWORKS INC.</t>
  </si>
  <si>
    <t>HYDRO ONE REMOTE COMMUNITIES INC.</t>
  </si>
  <si>
    <t>HYDRO OTTAWA LIMITED</t>
  </si>
  <si>
    <t>INNPOWER CORPORATION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</si>
  <si>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</si>
  <si>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</si>
  <si>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</si>
  <si>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</si>
  <si>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</si>
  <si>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</si>
  <si>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</si>
  <si>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</si>
  <si>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</si>
  <si>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</si>
  <si>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</si>
  <si>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</si>
  <si>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</si>
  <si>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</si>
  <si>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</si>
  <si>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</si>
  <si>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</si>
  <si>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</si>
  <si>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</si>
  <si>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</si>
  <si>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</si>
  <si>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</si>
  <si>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</si>
  <si>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</si>
  <si>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</si>
  <si>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</si>
  <si>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</si>
  <si>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Calculated Loss Factor</t>
  </si>
  <si>
    <t>BLUEWATER POWER DISTRIBUTION CORPORATION</t>
  </si>
  <si>
    <t>Total Metered Excluding WMP</t>
  </si>
  <si>
    <t>Please confirm that the GA Rate used for unbilled revenue is the same as the one used for billed revenue in any paticular month</t>
  </si>
  <si>
    <t>2.1.5 TotalConsumptionData_Dist_Ret_Total_Combined_Without RateClass_2018</t>
  </si>
  <si>
    <t>Time run: 5/29/2018 3:56:03 PM</t>
  </si>
  <si>
    <t>True-up of GA Charges based on Actual Non-RPP Volumes - prior year</t>
  </si>
  <si>
    <t>True-up of GA Charges based on Actual Non-RPP Volumes - current year</t>
  </si>
  <si>
    <t>Remove difference between prior year accrual/forecast to actual from long term load transfers</t>
  </si>
  <si>
    <t>Add difference between current year accrual/forecast to actual from long term load transfers</t>
  </si>
  <si>
    <t>Differences in actual system losses and billed TLFs</t>
  </si>
  <si>
    <t>Others as justified by distributor</t>
  </si>
  <si>
    <t>Amount</t>
  </si>
  <si>
    <t>Significant prior period billing adjustments recorded in current year</t>
  </si>
  <si>
    <t>Please confirm that the GA Rate used for unbilled revenue is the same as the one used for billed revenue in any particular month</t>
  </si>
  <si>
    <t>H + F + J</t>
  </si>
  <si>
    <t>F + J</t>
  </si>
  <si>
    <t>Please select "Yes" in column D for any year being requested for disposition</t>
  </si>
  <si>
    <t>Please confirm that the above RRR data is accurate</t>
  </si>
  <si>
    <t>Principal Adjustments</t>
  </si>
  <si>
    <t>Principal Adjustment on DVA Continuity Schedule</t>
  </si>
  <si>
    <t>If "no", please provide an explanation</t>
  </si>
  <si>
    <t>$ Principal Adjustment on DVA Continuity Schedule</t>
  </si>
  <si>
    <t>Total Principal Adjustments on DVA Continuity Schedule</t>
  </si>
  <si>
    <t>No</t>
  </si>
  <si>
    <t>Annual Net Change in Expected GA Balance from GA Analysis</t>
  </si>
  <si>
    <t xml:space="preserve"> Net Change in Principal Balance in the GL</t>
  </si>
  <si>
    <t xml:space="preserve">$ Consumption at Actual Rate Paid </t>
  </si>
  <si>
    <t>Version 1.9</t>
  </si>
  <si>
    <t>EPCOR ELECTRICITY DISTRIBUTION ONTARIO INC.</t>
  </si>
  <si>
    <t>ERTH POWER CORPORATION - ERTH POWER MAIN RATE ZONE</t>
  </si>
  <si>
    <t>HEARST POWER DISTRIBUTION CO. LTD.</t>
  </si>
  <si>
    <t>SYNERGY NORTH CORPORATION – KENORA RATE DISTRICT</t>
  </si>
  <si>
    <t>NEWMARKET-TAY POWER DISTRIBUTION LTD.</t>
  </si>
  <si>
    <t>(this is midland and NT combined)</t>
  </si>
  <si>
    <t>(this is St. thomas and entegrus combined)</t>
  </si>
  <si>
    <t>SYNERGY NORTH CORPORATION – THUNDER BAY RATE DISTRICT</t>
  </si>
  <si>
    <t>ERTH POWER CORPORATION – GODERICH RATE ZONE</t>
  </si>
  <si>
    <t>2.1.5 TotalConsumptionData_Dist_Ret_Total_Combined_Without RateClass_2019_v2</t>
  </si>
  <si>
    <t>2019</t>
  </si>
  <si>
    <t>ALECTRA UTILITIES - GUELPH</t>
  </si>
  <si>
    <t>ELEXICON ENERGY INC.-VERIDIAN RATE ZONE</t>
  </si>
  <si>
    <t>ELEXICON ENERGY INC.-WHITBY RATE ZONE</t>
  </si>
  <si>
    <t>Time run: 6/25/2019 2:37:25 PM</t>
  </si>
  <si>
    <t>Yes</t>
  </si>
  <si>
    <t>Confirmed</t>
  </si>
  <si>
    <t>1st Estimate</t>
  </si>
  <si>
    <t>CR $9.5K (actual revenues were greater than accrued revenues) related to prior year but recorded in the GL in the current year, therefore, should record DR in current year</t>
  </si>
  <si>
    <t>CR $30K (actual receivable / payable was lower than accrued) related to prior year but recorded in the GL in the current year , therefore, should record DR in current year</t>
  </si>
  <si>
    <t>Elimination of LTLT</t>
  </si>
  <si>
    <t>CR $47K (actual revenues were greater than accrued revenues) relates to current year but recorded in the GL in the following year, therefore, should record the CR in current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</si>
</sst>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&quot;$&quot;* #,##0_-;\-&quot;$&quot;* #,##0_-;_-&quot;$&quot;* &quot;-&quot;??_-;_-@_-"/>
    <numFmt numFmtId="166" formatCode="0.00000"/>
    <numFmt numFmtId="167" formatCode="_-* #,##0_-;\-* #,##0_-;_-* &quot;-&quot;??_-;_-@_-"/>
    <numFmt numFmtId="168" formatCode="0.0000"/>
    <numFmt numFmtId="169" formatCode="_-&quot;$&quot;* #,##0_-;_-&quot;$&quot;* \(#,##0\)_-;_-&quot;$&quot;* &quot;-&quot;??_-;_-@_-"/>
    <numFmt numFmtId="170" formatCode="_-* #,##0_-;_-* \(#,##0\)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  <font>
      <b/>
      <u/>
      <sz val="11"/>
      <color rgb="FFFF0000"/>
      <name val="Arial"/>
      <family val="2"/>
    </font>
    <font>
      <sz val="8"/>
      <color theme="1"/>
      <name val="Calibri"/>
      <family val="2"/>
    </font>
    <font>
      <b/>
      <sz val="10"/>
      <color rgb="FF333399"/>
      <name val="Calibri"/>
      <family val="2"/>
    </font>
    <font>
      <sz val="8"/>
      <color rgb="FF333399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333399"/>
      <name val="Calibri"/>
      <family val="2"/>
    </font>
    <font>
      <sz val="8"/>
      <color rgb="FF333399"/>
      <name val="Calibri"/>
      <family val="2"/>
    </font>
    <font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medium">
        <color theme="0" tint="-4.9989318521683403E-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9" fontId="7" fillId="0" borderId="2" xfId="3" applyFont="1" applyBorder="1" applyAlignment="1">
      <alignment horizontal="right" vertical="center"/>
    </xf>
    <xf numFmtId="164" fontId="7" fillId="0" borderId="2" xfId="3" applyNumberFormat="1" applyFont="1" applyBorder="1" applyAlignment="1">
      <alignment horizontal="right" vertical="center"/>
    </xf>
    <xf numFmtId="0" fontId="3" fillId="0" borderId="0" xfId="0" applyFont="1" applyAlignment="1">
      <alignment wrapText="1"/>
    </xf>
    <xf numFmtId="0" fontId="2" fillId="2" borderId="2" xfId="0" applyFont="1" applyFill="1" applyBorder="1"/>
    <xf numFmtId="0" fontId="2" fillId="0" borderId="2" xfId="0" applyFont="1" applyBorder="1"/>
    <xf numFmtId="0" fontId="3" fillId="0" borderId="4" xfId="0" applyFont="1" applyBorder="1" applyAlignment="1">
      <alignment horizontal="center" wrapText="1"/>
    </xf>
    <xf numFmtId="0" fontId="2" fillId="0" borderId="7" xfId="0" applyFont="1" applyBorder="1"/>
    <xf numFmtId="0" fontId="6" fillId="0" borderId="0" xfId="0" applyFont="1" applyFill="1" applyBorder="1" applyAlignment="1">
      <alignment horizontal="left" vertical="center"/>
    </xf>
    <xf numFmtId="165" fontId="2" fillId="0" borderId="2" xfId="1" applyNumberFormat="1" applyFont="1" applyFill="1" applyBorder="1"/>
    <xf numFmtId="165" fontId="2" fillId="0" borderId="8" xfId="1" applyNumberFormat="1" applyFont="1" applyBorder="1"/>
    <xf numFmtId="165" fontId="2" fillId="0" borderId="2" xfId="1" applyNumberFormat="1" applyFont="1" applyBorder="1"/>
    <xf numFmtId="0" fontId="3" fillId="0" borderId="2" xfId="0" applyFont="1" applyBorder="1" applyAlignment="1">
      <alignment wrapText="1"/>
    </xf>
    <xf numFmtId="166" fontId="2" fillId="0" borderId="2" xfId="0" applyNumberFormat="1" applyFont="1" applyBorder="1" applyAlignment="1">
      <alignment wrapText="1"/>
    </xf>
    <xf numFmtId="166" fontId="2" fillId="0" borderId="2" xfId="0" applyNumberFormat="1" applyFont="1" applyBorder="1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44" fontId="2" fillId="0" borderId="0" xfId="1" applyFont="1"/>
    <xf numFmtId="0" fontId="3" fillId="0" borderId="13" xfId="0" applyFont="1" applyBorder="1" applyAlignment="1">
      <alignment horizontal="center" wrapText="1"/>
    </xf>
    <xf numFmtId="0" fontId="2" fillId="0" borderId="3" xfId="0" applyFont="1" applyBorder="1"/>
    <xf numFmtId="166" fontId="2" fillId="0" borderId="3" xfId="0" applyNumberFormat="1" applyFont="1" applyBorder="1"/>
    <xf numFmtId="0" fontId="2" fillId="0" borderId="0" xfId="0" applyFont="1" applyBorder="1"/>
    <xf numFmtId="166" fontId="2" fillId="0" borderId="0" xfId="0" applyNumberFormat="1" applyFont="1" applyBorder="1"/>
    <xf numFmtId="0" fontId="2" fillId="0" borderId="10" xfId="0" applyFont="1" applyBorder="1"/>
    <xf numFmtId="166" fontId="2" fillId="0" borderId="10" xfId="0" applyNumberFormat="1" applyFont="1" applyBorder="1"/>
    <xf numFmtId="0" fontId="3" fillId="0" borderId="0" xfId="0" applyFont="1" applyFill="1" applyBorder="1" applyAlignment="1"/>
    <xf numFmtId="9" fontId="2" fillId="0" borderId="0" xfId="4" applyFont="1" applyBorder="1"/>
    <xf numFmtId="0" fontId="2" fillId="0" borderId="0" xfId="0" applyFont="1" applyFill="1"/>
    <xf numFmtId="0" fontId="3" fillId="0" borderId="0" xfId="0" applyFont="1" applyFill="1" applyBorder="1" applyAlignment="1">
      <alignment wrapText="1"/>
    </xf>
    <xf numFmtId="0" fontId="3" fillId="0" borderId="16" xfId="0" applyFont="1" applyBorder="1"/>
    <xf numFmtId="165" fontId="3" fillId="0" borderId="16" xfId="1" applyNumberFormat="1" applyFont="1" applyBorder="1"/>
    <xf numFmtId="165" fontId="3" fillId="0" borderId="17" xfId="1" applyNumberFormat="1" applyFont="1" applyBorder="1"/>
    <xf numFmtId="0" fontId="2" fillId="2" borderId="2" xfId="0" applyFont="1" applyFill="1" applyBorder="1" applyAlignment="1">
      <alignment wrapText="1"/>
    </xf>
    <xf numFmtId="0" fontId="8" fillId="0" borderId="0" xfId="0" applyFont="1"/>
    <xf numFmtId="0" fontId="6" fillId="0" borderId="2" xfId="0" applyFont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167" fontId="2" fillId="0" borderId="2" xfId="5" applyNumberFormat="1" applyFont="1" applyFill="1" applyBorder="1"/>
    <xf numFmtId="0" fontId="2" fillId="3" borderId="2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2" xfId="0" applyFont="1" applyBorder="1" applyAlignment="1">
      <alignment horizontal="right"/>
    </xf>
    <xf numFmtId="0" fontId="6" fillId="3" borderId="2" xfId="0" applyFont="1" applyFill="1" applyBorder="1" applyAlignment="1">
      <alignment horizontal="left" vertical="center"/>
    </xf>
    <xf numFmtId="44" fontId="2" fillId="0" borderId="0" xfId="1" applyFont="1" applyBorder="1"/>
    <xf numFmtId="0" fontId="10" fillId="0" borderId="0" xfId="0" applyFont="1" applyBorder="1"/>
    <xf numFmtId="44" fontId="9" fillId="0" borderId="0" xfId="1" applyFont="1" applyBorder="1"/>
    <xf numFmtId="9" fontId="9" fillId="0" borderId="0" xfId="4" applyFont="1" applyBorder="1"/>
    <xf numFmtId="167" fontId="2" fillId="2" borderId="2" xfId="5" applyNumberFormat="1" applyFont="1" applyFill="1" applyBorder="1"/>
    <xf numFmtId="164" fontId="2" fillId="0" borderId="24" xfId="4" applyNumberFormat="1" applyFont="1" applyBorder="1"/>
    <xf numFmtId="0" fontId="6" fillId="0" borderId="12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5" xfId="0" quotePrefix="1" applyFont="1" applyBorder="1" applyAlignment="1">
      <alignment horizontal="center" wrapText="1"/>
    </xf>
    <xf numFmtId="0" fontId="6" fillId="0" borderId="6" xfId="0" quotePrefix="1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 applyBorder="1"/>
    <xf numFmtId="9" fontId="6" fillId="0" borderId="2" xfId="4" applyFont="1" applyBorder="1" applyAlignment="1">
      <alignment horizontal="center" wrapText="1"/>
    </xf>
    <xf numFmtId="0" fontId="6" fillId="0" borderId="2" xfId="0" applyFont="1" applyBorder="1"/>
    <xf numFmtId="0" fontId="3" fillId="0" borderId="2" xfId="0" applyFont="1" applyBorder="1" applyAlignment="1">
      <alignment horizontal="center" wrapText="1"/>
    </xf>
    <xf numFmtId="44" fontId="6" fillId="0" borderId="13" xfId="1" applyFont="1" applyBorder="1"/>
    <xf numFmtId="44" fontId="6" fillId="0" borderId="13" xfId="1" applyFont="1" applyBorder="1" applyAlignment="1">
      <alignment horizontal="center"/>
    </xf>
    <xf numFmtId="0" fontId="7" fillId="0" borderId="0" xfId="0" applyFont="1" applyFill="1"/>
    <xf numFmtId="0" fontId="7" fillId="0" borderId="22" xfId="0" applyFont="1" applyFill="1" applyBorder="1" applyAlignment="1"/>
    <xf numFmtId="0" fontId="6" fillId="0" borderId="20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167" fontId="2" fillId="2" borderId="1" xfId="5" applyNumberFormat="1" applyFont="1" applyFill="1" applyBorder="1"/>
    <xf numFmtId="167" fontId="2" fillId="2" borderId="11" xfId="5" applyNumberFormat="1" applyFont="1" applyFill="1" applyBorder="1"/>
    <xf numFmtId="0" fontId="3" fillId="2" borderId="3" xfId="0" applyFont="1" applyFill="1" applyBorder="1" applyAlignment="1">
      <alignment horizontal="center"/>
    </xf>
    <xf numFmtId="167" fontId="3" fillId="0" borderId="16" xfId="5" applyNumberFormat="1" applyFont="1" applyBorder="1"/>
    <xf numFmtId="165" fontId="2" fillId="2" borderId="2" xfId="1" applyNumberFormat="1" applyFont="1" applyFill="1" applyBorder="1"/>
    <xf numFmtId="165" fontId="2" fillId="0" borderId="0" xfId="1" applyNumberFormat="1" applyFont="1"/>
    <xf numFmtId="165" fontId="2" fillId="0" borderId="10" xfId="1" applyNumberFormat="1" applyFont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0" xfId="0" applyFont="1"/>
    <xf numFmtId="164" fontId="7" fillId="0" borderId="2" xfId="4" applyNumberFormat="1" applyFont="1" applyFill="1" applyBorder="1"/>
    <xf numFmtId="164" fontId="7" fillId="0" borderId="16" xfId="4" applyNumberFormat="1" applyFont="1" applyFill="1" applyBorder="1"/>
    <xf numFmtId="165" fontId="7" fillId="2" borderId="2" xfId="1" applyNumberFormat="1" applyFont="1" applyFill="1" applyBorder="1" applyAlignment="1">
      <alignment wrapText="1"/>
    </xf>
    <xf numFmtId="165" fontId="7" fillId="2" borderId="2" xfId="1" applyNumberFormat="1" applyFont="1" applyFill="1" applyBorder="1"/>
    <xf numFmtId="165" fontId="7" fillId="0" borderId="2" xfId="1" applyNumberFormat="1" applyFont="1" applyFill="1" applyBorder="1"/>
    <xf numFmtId="165" fontId="7" fillId="2" borderId="16" xfId="1" applyNumberFormat="1" applyFont="1" applyFill="1" applyBorder="1"/>
    <xf numFmtId="166" fontId="2" fillId="2" borderId="2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43" fontId="2" fillId="0" borderId="0" xfId="5" applyFont="1"/>
    <xf numFmtId="0" fontId="7" fillId="2" borderId="2" xfId="0" applyFont="1" applyFill="1" applyBorder="1" applyAlignment="1">
      <alignment horizontal="left"/>
    </xf>
    <xf numFmtId="167" fontId="7" fillId="0" borderId="16" xfId="5" applyNumberFormat="1" applyFont="1" applyFill="1" applyBorder="1" applyAlignment="1">
      <alignment vertical="center"/>
    </xf>
    <xf numFmtId="167" fontId="7" fillId="2" borderId="25" xfId="5" applyNumberFormat="1" applyFont="1" applyFill="1" applyBorder="1" applyAlignment="1">
      <alignment vertical="center"/>
    </xf>
    <xf numFmtId="167" fontId="7" fillId="2" borderId="2" xfId="5" applyNumberFormat="1" applyFont="1" applyFill="1" applyBorder="1" applyAlignment="1">
      <alignment vertical="center"/>
    </xf>
    <xf numFmtId="167" fontId="2" fillId="0" borderId="0" xfId="0" applyNumberFormat="1" applyFont="1" applyFill="1"/>
    <xf numFmtId="165" fontId="2" fillId="0" borderId="0" xfId="0" applyNumberFormat="1" applyFont="1"/>
    <xf numFmtId="165" fontId="7" fillId="0" borderId="0" xfId="0" applyNumberFormat="1" applyFont="1" applyFill="1"/>
    <xf numFmtId="44" fontId="2" fillId="0" borderId="0" xfId="0" applyNumberFormat="1" applyFont="1"/>
    <xf numFmtId="0" fontId="6" fillId="0" borderId="0" xfId="0" applyFont="1" applyBorder="1"/>
    <xf numFmtId="165" fontId="7" fillId="0" borderId="0" xfId="0" applyNumberFormat="1" applyFont="1" applyFill="1" applyBorder="1"/>
    <xf numFmtId="165" fontId="2" fillId="0" borderId="0" xfId="1" applyNumberFormat="1" applyFont="1" applyFill="1"/>
    <xf numFmtId="165" fontId="3" fillId="2" borderId="2" xfId="1" applyNumberFormat="1" applyFont="1" applyFill="1" applyBorder="1"/>
    <xf numFmtId="0" fontId="6" fillId="0" borderId="15" xfId="0" applyFont="1" applyBorder="1" applyAlignment="1">
      <alignment wrapText="1"/>
    </xf>
    <xf numFmtId="0" fontId="7" fillId="4" borderId="2" xfId="0" applyFont="1" applyFill="1" applyBorder="1" applyAlignment="1">
      <alignment wrapText="1"/>
    </xf>
    <xf numFmtId="165" fontId="6" fillId="0" borderId="13" xfId="1" applyNumberFormat="1" applyFont="1" applyBorder="1"/>
    <xf numFmtId="165" fontId="7" fillId="4" borderId="2" xfId="1" applyNumberFormat="1" applyFont="1" applyFill="1" applyBorder="1"/>
    <xf numFmtId="165" fontId="6" fillId="4" borderId="13" xfId="1" applyNumberFormat="1" applyFont="1" applyFill="1" applyBorder="1"/>
    <xf numFmtId="0" fontId="6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6" fillId="0" borderId="0" xfId="0" applyFont="1" applyBorder="1" applyAlignment="1">
      <alignment wrapText="1"/>
    </xf>
    <xf numFmtId="167" fontId="3" fillId="0" borderId="0" xfId="5" applyNumberFormat="1" applyFont="1" applyBorder="1"/>
    <xf numFmtId="0" fontId="3" fillId="0" borderId="0" xfId="0" applyFont="1" applyBorder="1"/>
    <xf numFmtId="165" fontId="3" fillId="0" borderId="0" xfId="1" applyNumberFormat="1" applyFont="1" applyBorder="1"/>
    <xf numFmtId="2" fontId="0" fillId="0" borderId="0" xfId="0" applyNumberFormat="1"/>
    <xf numFmtId="2" fontId="11" fillId="5" borderId="27" xfId="0" applyNumberFormat="1" applyFont="1" applyFill="1" applyBorder="1" applyAlignment="1">
      <alignment horizontal="left" vertical="top" wrapText="1"/>
    </xf>
    <xf numFmtId="0" fontId="14" fillId="5" borderId="27" xfId="0" applyFont="1" applyFill="1" applyBorder="1" applyAlignment="1">
      <alignment horizontal="left" vertical="top" wrapText="1"/>
    </xf>
    <xf numFmtId="0" fontId="14" fillId="5" borderId="28" xfId="0" applyFont="1" applyFill="1" applyBorder="1" applyAlignment="1">
      <alignment horizontal="left" vertical="top" wrapText="1"/>
    </xf>
    <xf numFmtId="0" fontId="14" fillId="6" borderId="29" xfId="0" applyFont="1" applyFill="1" applyBorder="1" applyAlignment="1">
      <alignment horizontal="left" vertical="top" wrapText="1"/>
    </xf>
    <xf numFmtId="2" fontId="14" fillId="6" borderId="29" xfId="0" applyNumberFormat="1" applyFont="1" applyFill="1" applyBorder="1" applyAlignment="1">
      <alignment horizontal="right" vertical="top" wrapText="1"/>
    </xf>
    <xf numFmtId="0" fontId="14" fillId="6" borderId="29" xfId="0" applyFont="1" applyFill="1" applyBorder="1" applyAlignment="1">
      <alignment horizontal="right" vertical="top" wrapText="1"/>
    </xf>
    <xf numFmtId="2" fontId="14" fillId="7" borderId="29" xfId="0" applyNumberFormat="1" applyFont="1" applyFill="1" applyBorder="1" applyAlignment="1">
      <alignment horizontal="right" vertical="top" wrapText="1"/>
    </xf>
    <xf numFmtId="2" fontId="14" fillId="7" borderId="30" xfId="0" applyNumberFormat="1" applyFont="1" applyFill="1" applyBorder="1" applyAlignment="1">
      <alignment horizontal="right" vertical="top" wrapText="1"/>
    </xf>
    <xf numFmtId="0" fontId="0" fillId="6" borderId="29" xfId="0" applyFill="1" applyBorder="1" applyAlignment="1">
      <alignment horizontal="right" vertical="top" wrapText="1"/>
    </xf>
    <xf numFmtId="168" fontId="3" fillId="0" borderId="0" xfId="4" applyNumberFormat="1" applyFont="1" applyFill="1"/>
    <xf numFmtId="0" fontId="2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2" fillId="0" borderId="24" xfId="4" applyNumberFormat="1" applyFont="1" applyBorder="1"/>
    <xf numFmtId="166" fontId="2" fillId="0" borderId="2" xfId="0" applyNumberFormat="1" applyFont="1" applyFill="1" applyBorder="1"/>
    <xf numFmtId="0" fontId="2" fillId="3" borderId="26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Protection="1">
      <protection locked="0"/>
    </xf>
    <xf numFmtId="165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15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/>
    <xf numFmtId="0" fontId="0" fillId="0" borderId="0" xfId="0" applyAlignment="1"/>
    <xf numFmtId="0" fontId="6" fillId="3" borderId="2" xfId="0" applyFont="1" applyFill="1" applyBorder="1" applyAlignment="1" applyProtection="1">
      <alignment horizontal="left" vertical="center"/>
      <protection locked="0"/>
    </xf>
    <xf numFmtId="0" fontId="0" fillId="0" borderId="0" xfId="0"/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0" fillId="0" borderId="0" xfId="0" applyProtection="1"/>
    <xf numFmtId="0" fontId="8" fillId="0" borderId="0" xfId="0" applyFont="1" applyProtection="1"/>
    <xf numFmtId="0" fontId="7" fillId="0" borderId="0" xfId="0" applyFont="1" applyProtection="1"/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8" fillId="0" borderId="0" xfId="0" applyFont="1" applyBorder="1" applyProtection="1"/>
    <xf numFmtId="0" fontId="10" fillId="0" borderId="0" xfId="0" applyFont="1" applyBorder="1" applyProtection="1"/>
    <xf numFmtId="0" fontId="6" fillId="0" borderId="2" xfId="0" applyFont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left"/>
    </xf>
    <xf numFmtId="0" fontId="6" fillId="0" borderId="2" xfId="0" applyFont="1" applyBorder="1" applyProtection="1"/>
    <xf numFmtId="0" fontId="6" fillId="0" borderId="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wrapText="1"/>
    </xf>
    <xf numFmtId="0" fontId="3" fillId="0" borderId="0" xfId="0" applyFont="1" applyAlignment="1"/>
    <xf numFmtId="0" fontId="0" fillId="0" borderId="0" xfId="0" applyAlignment="1"/>
    <xf numFmtId="169" fontId="7" fillId="0" borderId="2" xfId="1" applyNumberFormat="1" applyFont="1" applyFill="1" applyBorder="1" applyAlignment="1">
      <alignment wrapText="1"/>
    </xf>
    <xf numFmtId="169" fontId="7" fillId="0" borderId="2" xfId="1" applyNumberFormat="1" applyFont="1" applyFill="1" applyBorder="1"/>
    <xf numFmtId="169" fontId="7" fillId="4" borderId="2" xfId="1" applyNumberFormat="1" applyFont="1" applyFill="1" applyBorder="1"/>
    <xf numFmtId="169" fontId="6" fillId="0" borderId="13" xfId="1" applyNumberFormat="1" applyFont="1" applyBorder="1"/>
    <xf numFmtId="170" fontId="7" fillId="0" borderId="16" xfId="5" applyNumberFormat="1" applyFont="1" applyFill="1" applyBorder="1" applyAlignment="1">
      <alignment vertical="center"/>
    </xf>
    <xf numFmtId="170" fontId="7" fillId="2" borderId="25" xfId="5" applyNumberFormat="1" applyFont="1" applyFill="1" applyBorder="1" applyAlignment="1" applyProtection="1">
      <alignment vertical="center"/>
      <protection locked="0"/>
    </xf>
    <xf numFmtId="170" fontId="7" fillId="2" borderId="2" xfId="5" applyNumberFormat="1" applyFont="1" applyFill="1" applyBorder="1" applyAlignment="1" applyProtection="1">
      <alignment vertical="center"/>
      <protection locked="0"/>
    </xf>
    <xf numFmtId="170" fontId="2" fillId="2" borderId="1" xfId="5" applyNumberFormat="1" applyFont="1" applyFill="1" applyBorder="1" applyProtection="1">
      <protection locked="0"/>
    </xf>
    <xf numFmtId="170" fontId="2" fillId="2" borderId="2" xfId="5" applyNumberFormat="1" applyFont="1" applyFill="1" applyBorder="1" applyProtection="1">
      <protection locked="0"/>
    </xf>
    <xf numFmtId="170" fontId="2" fillId="0" borderId="2" xfId="5" applyNumberFormat="1" applyFont="1" applyFill="1" applyBorder="1"/>
    <xf numFmtId="170" fontId="2" fillId="2" borderId="11" xfId="5" applyNumberFormat="1" applyFont="1" applyFill="1" applyBorder="1" applyProtection="1">
      <protection locked="0"/>
    </xf>
    <xf numFmtId="170" fontId="3" fillId="0" borderId="16" xfId="5" applyNumberFormat="1" applyFont="1" applyBorder="1"/>
    <xf numFmtId="169" fontId="2" fillId="0" borderId="2" xfId="1" applyNumberFormat="1" applyFont="1" applyFill="1" applyBorder="1"/>
    <xf numFmtId="169" fontId="3" fillId="0" borderId="16" xfId="1" applyNumberFormat="1" applyFont="1" applyBorder="1"/>
    <xf numFmtId="169" fontId="2" fillId="0" borderId="2" xfId="1" applyNumberFormat="1" applyFont="1" applyBorder="1"/>
    <xf numFmtId="169" fontId="2" fillId="0" borderId="8" xfId="1" applyNumberFormat="1" applyFont="1" applyBorder="1"/>
    <xf numFmtId="169" fontId="3" fillId="0" borderId="17" xfId="1" applyNumberFormat="1" applyFont="1" applyBorder="1"/>
    <xf numFmtId="169" fontId="2" fillId="2" borderId="9" xfId="0" applyNumberFormat="1" applyFont="1" applyFill="1" applyBorder="1" applyAlignment="1" applyProtection="1">
      <alignment horizontal="center"/>
      <protection locked="0"/>
    </xf>
    <xf numFmtId="169" fontId="2" fillId="0" borderId="10" xfId="1" applyNumberFormat="1" applyFont="1" applyBorder="1"/>
    <xf numFmtId="169" fontId="2" fillId="0" borderId="0" xfId="1" applyNumberFormat="1" applyFont="1"/>
    <xf numFmtId="169" fontId="2" fillId="0" borderId="0" xfId="1" applyNumberFormat="1" applyFont="1" applyBorder="1"/>
    <xf numFmtId="169" fontId="2" fillId="2" borderId="2" xfId="0" applyNumberFormat="1" applyFont="1" applyFill="1" applyBorder="1" applyAlignment="1" applyProtection="1">
      <alignment horizontal="center"/>
      <protection locked="0"/>
    </xf>
    <xf numFmtId="170" fontId="7" fillId="0" borderId="2" xfId="5" applyNumberFormat="1" applyFont="1" applyFill="1" applyBorder="1" applyAlignment="1">
      <alignment vertical="center"/>
    </xf>
    <xf numFmtId="0" fontId="11" fillId="6" borderId="29" xfId="0" applyFont="1" applyFill="1" applyBorder="1" applyAlignment="1">
      <alignment horizontal="left" vertical="top" wrapText="1"/>
    </xf>
    <xf numFmtId="0" fontId="18" fillId="5" borderId="27" xfId="0" applyFont="1" applyFill="1" applyBorder="1" applyAlignment="1">
      <alignment horizontal="left" vertical="top" wrapText="1"/>
    </xf>
    <xf numFmtId="0" fontId="18" fillId="5" borderId="28" xfId="0" applyFont="1" applyFill="1" applyBorder="1" applyAlignment="1">
      <alignment horizontal="left" vertical="top" wrapText="1"/>
    </xf>
    <xf numFmtId="0" fontId="18" fillId="6" borderId="29" xfId="0" applyFont="1" applyFill="1" applyBorder="1" applyAlignment="1">
      <alignment horizontal="left" vertical="top" wrapText="1"/>
    </xf>
    <xf numFmtId="2" fontId="18" fillId="6" borderId="29" xfId="0" applyNumberFormat="1" applyFont="1" applyFill="1" applyBorder="1" applyAlignment="1">
      <alignment horizontal="right" vertical="top" wrapText="1"/>
    </xf>
    <xf numFmtId="3" fontId="18" fillId="6" borderId="29" xfId="0" applyNumberFormat="1" applyFont="1" applyFill="1" applyBorder="1" applyAlignment="1">
      <alignment horizontal="right" vertical="top" wrapText="1"/>
    </xf>
    <xf numFmtId="2" fontId="18" fillId="7" borderId="29" xfId="0" applyNumberFormat="1" applyFont="1" applyFill="1" applyBorder="1" applyAlignment="1">
      <alignment horizontal="right" vertical="top" wrapText="1"/>
    </xf>
    <xf numFmtId="2" fontId="18" fillId="7" borderId="30" xfId="0" applyNumberFormat="1" applyFont="1" applyFill="1" applyBorder="1" applyAlignment="1">
      <alignment horizontal="right" vertical="top" wrapText="1"/>
    </xf>
    <xf numFmtId="0" fontId="11" fillId="8" borderId="29" xfId="0" applyFont="1" applyFill="1" applyBorder="1" applyAlignment="1">
      <alignment horizontal="left" vertical="top" wrapText="1"/>
    </xf>
    <xf numFmtId="0" fontId="0" fillId="0" borderId="0" xfId="0" applyFill="1"/>
    <xf numFmtId="0" fontId="18" fillId="8" borderId="29" xfId="0" applyFont="1" applyFill="1" applyBorder="1" applyAlignment="1">
      <alignment horizontal="left" vertical="top" wrapText="1"/>
    </xf>
    <xf numFmtId="0" fontId="14" fillId="8" borderId="29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wrapText="1"/>
    </xf>
    <xf numFmtId="0" fontId="2" fillId="2" borderId="2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0" borderId="9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165" fontId="3" fillId="0" borderId="0" xfId="6" applyNumberFormat="1" applyFont="1" applyBorder="1" applyAlignment="1">
      <alignment horizontal="left" wrapText="1"/>
    </xf>
    <xf numFmtId="0" fontId="3" fillId="0" borderId="0" xfId="0" applyFont="1" applyAlignment="1"/>
    <xf numFmtId="0" fontId="0" fillId="0" borderId="0" xfId="0" applyAlignment="1"/>
    <xf numFmtId="0" fontId="3" fillId="0" borderId="9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</cellXfs>
  <cellStyles count="7">
    <cellStyle name="Comma" xfId="5" builtinId="3"/>
    <cellStyle name="Currency" xfId="1" builtinId="4"/>
    <cellStyle name="Currency 2" xfId="6"/>
    <cellStyle name="Normal" xfId="0" builtinId="0"/>
    <cellStyle name="Normal 2" xfId="2"/>
    <cellStyle name="Percent" xfId="4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4653649</xdr:colOff>
      <xdr:row>8</xdr:row>
      <xdr:rowOff>103773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58256" cy="16277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32</xdr:row>
      <xdr:rowOff>180974</xdr:rowOff>
    </xdr:from>
    <xdr:to>
      <xdr:col>8</xdr:col>
      <xdr:colOff>57150</xdr:colOff>
      <xdr:row>40</xdr:row>
      <xdr:rowOff>0</xdr:rowOff>
    </xdr:to>
    <xdr:sp macro="" textlink="">
      <xdr:nvSpPr>
        <xdr:cNvPr id="2" name="TextBox 1"/>
        <xdr:cNvSpPr txBox="1"/>
      </xdr:nvSpPr>
      <xdr:spPr>
        <a:xfrm>
          <a:off x="628650" y="4371974"/>
          <a:ext cx="12182475" cy="131445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38100</xdr:colOff>
      <xdr:row>95</xdr:row>
      <xdr:rowOff>123825</xdr:rowOff>
    </xdr:from>
    <xdr:to>
      <xdr:col>8</xdr:col>
      <xdr:colOff>0</xdr:colOff>
      <xdr:row>107</xdr:row>
      <xdr:rowOff>0</xdr:rowOff>
    </xdr:to>
    <xdr:sp macro="" textlink="">
      <xdr:nvSpPr>
        <xdr:cNvPr id="3" name="TextBox 2"/>
        <xdr:cNvSpPr txBox="1"/>
      </xdr:nvSpPr>
      <xdr:spPr>
        <a:xfrm>
          <a:off x="609600" y="20431125"/>
          <a:ext cx="12144375" cy="20478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CA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1161220</xdr:colOff>
      <xdr:row>9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7420" cy="16287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28575</xdr:colOff>
      <xdr:row>3</xdr:row>
      <xdr:rowOff>152400</xdr:rowOff>
    </xdr:from>
    <xdr:to>
      <xdr:col>4</xdr:col>
      <xdr:colOff>952500</xdr:colOff>
      <xdr:row>7</xdr:row>
      <xdr:rowOff>161925</xdr:rowOff>
    </xdr:to>
    <xdr:sp macro="" textlink="">
      <xdr:nvSpPr>
        <xdr:cNvPr id="5" name="Rectangle 4"/>
        <xdr:cNvSpPr/>
      </xdr:nvSpPr>
      <xdr:spPr>
        <a:xfrm>
          <a:off x="28575" y="695325"/>
          <a:ext cx="8620125" cy="7334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GA Analysis Workform</a:t>
          </a:r>
          <a:endParaRPr lang="en-CA" sz="3600" b="1" cap="none" spc="0">
            <a:ln w="11430">
              <a:solidFill>
                <a:schemeClr val="tx1">
                  <a:lumMod val="95000"/>
                  <a:lumOff val="5000"/>
                </a:schemeClr>
              </a:solidFill>
            </a:ln>
            <a:solidFill>
              <a:schemeClr val="tx1"/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638175</xdr:colOff>
      <xdr:row>0</xdr:row>
      <xdr:rowOff>123825</xdr:rowOff>
    </xdr:from>
    <xdr:to>
      <xdr:col>2</xdr:col>
      <xdr:colOff>920906</xdr:colOff>
      <xdr:row>2</xdr:row>
      <xdr:rowOff>12826</xdr:rowOff>
    </xdr:to>
    <xdr:sp macro="" textlink="">
      <xdr:nvSpPr>
        <xdr:cNvPr id="6" name="Rectangle 5"/>
        <xdr:cNvSpPr/>
      </xdr:nvSpPr>
      <xdr:spPr>
        <a:xfrm>
          <a:off x="638175" y="123825"/>
          <a:ext cx="4559456" cy="2509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 rtl="0"/>
          <a:r>
            <a:rPr lang="en-CA" sz="1800" b="0" i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Ontario Energy Board</a:t>
          </a:r>
          <a:endParaRPr lang="en-CA" sz="1800" b="0" cap="none" spc="0">
            <a:ln w="18415" cmpd="sng">
              <a:noFill/>
              <a:prstDash val="solid"/>
            </a:ln>
            <a:solidFill>
              <a:schemeClr val="tx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209550</xdr:colOff>
      <xdr:row>0</xdr:row>
      <xdr:rowOff>142875</xdr:rowOff>
    </xdr:from>
    <xdr:to>
      <xdr:col>0</xdr:col>
      <xdr:colOff>598832</xdr:colOff>
      <xdr:row>2</xdr:row>
      <xdr:rowOff>76438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37" t="-1608" r="-2437" b="-1608"/>
        <a:stretch>
          <a:fillRect/>
        </a:stretch>
      </xdr:blipFill>
      <xdr:spPr bwMode="auto">
        <a:xfrm>
          <a:off x="209550" y="142875"/>
          <a:ext cx="389282" cy="29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923925</xdr:colOff>
      <xdr:row>2</xdr:row>
      <xdr:rowOff>66675</xdr:rowOff>
    </xdr:from>
    <xdr:to>
      <xdr:col>8</xdr:col>
      <xdr:colOff>85725</xdr:colOff>
      <xdr:row>7</xdr:row>
      <xdr:rowOff>28576</xdr:rowOff>
    </xdr:to>
    <xdr:sp macro="" textlink="">
      <xdr:nvSpPr>
        <xdr:cNvPr id="8" name="TextBox 7"/>
        <xdr:cNvSpPr txBox="1"/>
      </xdr:nvSpPr>
      <xdr:spPr>
        <a:xfrm>
          <a:off x="9896475" y="428625"/>
          <a:ext cx="3057525" cy="86677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u="sng">
              <a:latin typeface="Arial" panose="020B0604020202020204" pitchFamily="34" charset="0"/>
              <a:cs typeface="Arial" panose="020B0604020202020204" pitchFamily="34" charset="0"/>
            </a:rPr>
            <a:t>Update from July 20th Workform</a:t>
          </a:r>
          <a:r>
            <a:rPr lang="en-CA" sz="1100" b="1" u="sng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CA" sz="1100" b="1" u="sng">
              <a:latin typeface="Arial" panose="020B0604020202020204" pitchFamily="34" charset="0"/>
              <a:cs typeface="Arial" panose="020B0604020202020204" pitchFamily="34" charset="0"/>
            </a:rPr>
            <a:t>version:</a:t>
          </a:r>
        </a:p>
        <a:p>
          <a:r>
            <a:rPr lang="en-CA" sz="1100">
              <a:latin typeface="Arial" panose="020B0604020202020204" pitchFamily="34" charset="0"/>
              <a:cs typeface="Arial" panose="020B0604020202020204" pitchFamily="34" charset="0"/>
            </a:rPr>
            <a:t>-Cells</a:t>
          </a:r>
          <a:r>
            <a:rPr lang="en-CA" sz="1100" baseline="0">
              <a:latin typeface="Arial" panose="020B0604020202020204" pitchFamily="34" charset="0"/>
              <a:cs typeface="Arial" panose="020B0604020202020204" pitchFamily="34" charset="0"/>
            </a:rPr>
            <a:t> C87,D87,E87, H87 - name of cells updated for cell reference</a:t>
          </a:r>
        </a:p>
        <a:p>
          <a:r>
            <a:rPr lang="en-CA" sz="1100" baseline="0">
              <a:latin typeface="Arial" panose="020B0604020202020204" pitchFamily="34" charset="0"/>
              <a:cs typeface="Arial" panose="020B0604020202020204" pitchFamily="34" charset="0"/>
            </a:rPr>
            <a:t>-Cells F88 to F91 and G88 to G91 - formula of cells updated</a:t>
          </a:r>
          <a:endParaRPr lang="en-CA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53340</xdr:rowOff>
    </xdr:from>
    <xdr:to>
      <xdr:col>4</xdr:col>
      <xdr:colOff>1161220</xdr:colOff>
      <xdr:row>8</xdr:row>
      <xdr:rowOff>150495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40"/>
          <a:ext cx="9078400" cy="156019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28575</xdr:colOff>
      <xdr:row>4</xdr:row>
      <xdr:rowOff>47625</xdr:rowOff>
    </xdr:from>
    <xdr:to>
      <xdr:col>4</xdr:col>
      <xdr:colOff>952500</xdr:colOff>
      <xdr:row>8</xdr:row>
      <xdr:rowOff>19050</xdr:rowOff>
    </xdr:to>
    <xdr:sp macro="" textlink="">
      <xdr:nvSpPr>
        <xdr:cNvPr id="5" name="Rectangle 4"/>
        <xdr:cNvSpPr/>
      </xdr:nvSpPr>
      <xdr:spPr>
        <a:xfrm>
          <a:off x="28575" y="809625"/>
          <a:ext cx="8620125" cy="7334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GA Analysis Workform</a:t>
          </a:r>
          <a:endParaRPr lang="en-CA" sz="3600" b="1" cap="none" spc="0">
            <a:ln w="11430">
              <a:solidFill>
                <a:schemeClr val="tx1">
                  <a:lumMod val="95000"/>
                  <a:lumOff val="5000"/>
                </a:schemeClr>
              </a:solidFill>
            </a:ln>
            <a:solidFill>
              <a:schemeClr val="tx1"/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638175</xdr:colOff>
      <xdr:row>1</xdr:row>
      <xdr:rowOff>47625</xdr:rowOff>
    </xdr:from>
    <xdr:to>
      <xdr:col>2</xdr:col>
      <xdr:colOff>920906</xdr:colOff>
      <xdr:row>2</xdr:row>
      <xdr:rowOff>108076</xdr:rowOff>
    </xdr:to>
    <xdr:sp macro="" textlink="">
      <xdr:nvSpPr>
        <xdr:cNvPr id="8" name="Rectangle 7"/>
        <xdr:cNvSpPr/>
      </xdr:nvSpPr>
      <xdr:spPr>
        <a:xfrm>
          <a:off x="638175" y="238125"/>
          <a:ext cx="4559456" cy="2509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 rtl="0"/>
          <a:r>
            <a:rPr lang="en-CA" sz="1800" b="0" i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Ontario Energy Board</a:t>
          </a:r>
          <a:endParaRPr lang="en-CA" sz="1800" b="0" cap="none" spc="0">
            <a:ln w="18415" cmpd="sng">
              <a:noFill/>
              <a:prstDash val="solid"/>
            </a:ln>
            <a:solidFill>
              <a:schemeClr val="tx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209550</xdr:colOff>
      <xdr:row>1</xdr:row>
      <xdr:rowOff>66675</xdr:rowOff>
    </xdr:from>
    <xdr:to>
      <xdr:col>0</xdr:col>
      <xdr:colOff>598832</xdr:colOff>
      <xdr:row>2</xdr:row>
      <xdr:rowOff>171688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37" t="-1608" r="-2437" b="-1608"/>
        <a:stretch>
          <a:fillRect/>
        </a:stretch>
      </xdr:blipFill>
      <xdr:spPr bwMode="auto">
        <a:xfrm>
          <a:off x="209550" y="257175"/>
          <a:ext cx="389282" cy="29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4</xdr:col>
      <xdr:colOff>1161220</xdr:colOff>
      <xdr:row>9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8857420" cy="16287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28575</xdr:colOff>
      <xdr:row>4</xdr:row>
      <xdr:rowOff>19050</xdr:rowOff>
    </xdr:from>
    <xdr:to>
      <xdr:col>4</xdr:col>
      <xdr:colOff>952500</xdr:colOff>
      <xdr:row>7</xdr:row>
      <xdr:rowOff>180975</xdr:rowOff>
    </xdr:to>
    <xdr:sp macro="" textlink="">
      <xdr:nvSpPr>
        <xdr:cNvPr id="7" name="Rectangle 6"/>
        <xdr:cNvSpPr/>
      </xdr:nvSpPr>
      <xdr:spPr>
        <a:xfrm>
          <a:off x="28575" y="781050"/>
          <a:ext cx="8620125" cy="7334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GA Analysis Workform</a:t>
          </a:r>
          <a:endParaRPr lang="en-CA" sz="3600" b="1" cap="none" spc="0">
            <a:ln w="11430">
              <a:solidFill>
                <a:schemeClr val="tx1">
                  <a:lumMod val="95000"/>
                  <a:lumOff val="5000"/>
                </a:schemeClr>
              </a:solidFill>
            </a:ln>
            <a:solidFill>
              <a:schemeClr val="tx1"/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638175</xdr:colOff>
      <xdr:row>1</xdr:row>
      <xdr:rowOff>19050</xdr:rowOff>
    </xdr:from>
    <xdr:to>
      <xdr:col>2</xdr:col>
      <xdr:colOff>920906</xdr:colOff>
      <xdr:row>2</xdr:row>
      <xdr:rowOff>79501</xdr:rowOff>
    </xdr:to>
    <xdr:sp macro="" textlink="">
      <xdr:nvSpPr>
        <xdr:cNvPr id="8" name="Rectangle 7"/>
        <xdr:cNvSpPr/>
      </xdr:nvSpPr>
      <xdr:spPr>
        <a:xfrm>
          <a:off x="638175" y="209550"/>
          <a:ext cx="4559456" cy="2509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 rtl="0"/>
          <a:r>
            <a:rPr lang="en-CA" sz="1800" b="0" i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Ontario Energy Board</a:t>
          </a:r>
          <a:endParaRPr lang="en-CA" sz="1800" b="0" cap="none" spc="0">
            <a:ln w="18415" cmpd="sng">
              <a:noFill/>
              <a:prstDash val="solid"/>
            </a:ln>
            <a:solidFill>
              <a:schemeClr val="tx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209550</xdr:colOff>
      <xdr:row>1</xdr:row>
      <xdr:rowOff>38100</xdr:rowOff>
    </xdr:from>
    <xdr:to>
      <xdr:col>0</xdr:col>
      <xdr:colOff>598832</xdr:colOff>
      <xdr:row>2</xdr:row>
      <xdr:rowOff>143113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37" t="-1608" r="-2437" b="-1608"/>
        <a:stretch>
          <a:fillRect/>
        </a:stretch>
      </xdr:blipFill>
      <xdr:spPr bwMode="auto">
        <a:xfrm>
          <a:off x="209550" y="228600"/>
          <a:ext cx="389282" cy="29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4</xdr:col>
      <xdr:colOff>1161220</xdr:colOff>
      <xdr:row>8</xdr:row>
      <xdr:rowOff>171450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8857420" cy="16287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28575</xdr:colOff>
      <xdr:row>4</xdr:row>
      <xdr:rowOff>0</xdr:rowOff>
    </xdr:from>
    <xdr:to>
      <xdr:col>4</xdr:col>
      <xdr:colOff>952500</xdr:colOff>
      <xdr:row>7</xdr:row>
      <xdr:rowOff>161925</xdr:rowOff>
    </xdr:to>
    <xdr:sp macro="" textlink="">
      <xdr:nvSpPr>
        <xdr:cNvPr id="7" name="Rectangle 6"/>
        <xdr:cNvSpPr/>
      </xdr:nvSpPr>
      <xdr:spPr>
        <a:xfrm>
          <a:off x="28575" y="762000"/>
          <a:ext cx="8620125" cy="7334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GA Analysis Workform</a:t>
          </a:r>
          <a:endParaRPr lang="en-CA" sz="3600" b="1" cap="none" spc="0">
            <a:ln w="11430">
              <a:solidFill>
                <a:schemeClr val="tx1">
                  <a:lumMod val="95000"/>
                  <a:lumOff val="5000"/>
                </a:schemeClr>
              </a:solidFill>
            </a:ln>
            <a:solidFill>
              <a:schemeClr val="tx1"/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638175</xdr:colOff>
      <xdr:row>1</xdr:row>
      <xdr:rowOff>0</xdr:rowOff>
    </xdr:from>
    <xdr:to>
      <xdr:col>2</xdr:col>
      <xdr:colOff>920906</xdr:colOff>
      <xdr:row>2</xdr:row>
      <xdr:rowOff>60451</xdr:rowOff>
    </xdr:to>
    <xdr:sp macro="" textlink="">
      <xdr:nvSpPr>
        <xdr:cNvPr id="8" name="Rectangle 7"/>
        <xdr:cNvSpPr/>
      </xdr:nvSpPr>
      <xdr:spPr>
        <a:xfrm>
          <a:off x="638175" y="190500"/>
          <a:ext cx="4559456" cy="2509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 rtl="0"/>
          <a:r>
            <a:rPr lang="en-CA" sz="1800" b="0" i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Ontario Energy Board</a:t>
          </a:r>
          <a:endParaRPr lang="en-CA" sz="1800" b="0" cap="none" spc="0">
            <a:ln w="18415" cmpd="sng">
              <a:noFill/>
              <a:prstDash val="solid"/>
            </a:ln>
            <a:solidFill>
              <a:schemeClr val="tx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209550</xdr:colOff>
      <xdr:row>1</xdr:row>
      <xdr:rowOff>19050</xdr:rowOff>
    </xdr:from>
    <xdr:to>
      <xdr:col>0</xdr:col>
      <xdr:colOff>598832</xdr:colOff>
      <xdr:row>2</xdr:row>
      <xdr:rowOff>124063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37" t="-1608" r="-2437" b="-1608"/>
        <a:stretch>
          <a:fillRect/>
        </a:stretch>
      </xdr:blipFill>
      <xdr:spPr bwMode="auto">
        <a:xfrm>
          <a:off x="209550" y="209550"/>
          <a:ext cx="389282" cy="29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4</xdr:col>
      <xdr:colOff>1161220</xdr:colOff>
      <xdr:row>8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9078400" cy="156781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28575</xdr:colOff>
      <xdr:row>4</xdr:row>
      <xdr:rowOff>0</xdr:rowOff>
    </xdr:from>
    <xdr:to>
      <xdr:col>4</xdr:col>
      <xdr:colOff>952500</xdr:colOff>
      <xdr:row>7</xdr:row>
      <xdr:rowOff>161925</xdr:rowOff>
    </xdr:to>
    <xdr:sp macro="" textlink="">
      <xdr:nvSpPr>
        <xdr:cNvPr id="3" name="Rectangle 2"/>
        <xdr:cNvSpPr/>
      </xdr:nvSpPr>
      <xdr:spPr>
        <a:xfrm>
          <a:off x="28575" y="731520"/>
          <a:ext cx="8841105" cy="71056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GA Analysis Workform</a:t>
          </a:r>
          <a:endParaRPr lang="en-CA" sz="3600" b="1" cap="none" spc="0">
            <a:ln w="11430">
              <a:solidFill>
                <a:schemeClr val="tx1">
                  <a:lumMod val="95000"/>
                  <a:lumOff val="5000"/>
                </a:schemeClr>
              </a:solidFill>
            </a:ln>
            <a:solidFill>
              <a:schemeClr val="tx1"/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638175</xdr:colOff>
      <xdr:row>1</xdr:row>
      <xdr:rowOff>0</xdr:rowOff>
    </xdr:from>
    <xdr:to>
      <xdr:col>2</xdr:col>
      <xdr:colOff>920906</xdr:colOff>
      <xdr:row>2</xdr:row>
      <xdr:rowOff>60451</xdr:rowOff>
    </xdr:to>
    <xdr:sp macro="" textlink="">
      <xdr:nvSpPr>
        <xdr:cNvPr id="4" name="Rectangle 3"/>
        <xdr:cNvSpPr/>
      </xdr:nvSpPr>
      <xdr:spPr>
        <a:xfrm>
          <a:off x="638175" y="182880"/>
          <a:ext cx="4687091" cy="24333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 rtl="0"/>
          <a:r>
            <a:rPr lang="en-CA" sz="1800" b="0" i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Ontario Energy Board</a:t>
          </a:r>
          <a:endParaRPr lang="en-CA" sz="1800" b="0" cap="none" spc="0">
            <a:ln w="18415" cmpd="sng">
              <a:noFill/>
              <a:prstDash val="solid"/>
            </a:ln>
            <a:solidFill>
              <a:schemeClr val="tx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209550</xdr:colOff>
      <xdr:row>1</xdr:row>
      <xdr:rowOff>19050</xdr:rowOff>
    </xdr:from>
    <xdr:to>
      <xdr:col>0</xdr:col>
      <xdr:colOff>598832</xdr:colOff>
      <xdr:row>2</xdr:row>
      <xdr:rowOff>124063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37" t="-1608" r="-2437" b="-1608"/>
        <a:stretch>
          <a:fillRect/>
        </a:stretch>
      </xdr:blipFill>
      <xdr:spPr bwMode="auto">
        <a:xfrm>
          <a:off x="209550" y="201930"/>
          <a:ext cx="389282" cy="28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4</xdr:col>
      <xdr:colOff>1161220</xdr:colOff>
      <xdr:row>8</xdr:row>
      <xdr:rowOff>171450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8857420" cy="16287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28575</xdr:colOff>
      <xdr:row>4</xdr:row>
      <xdr:rowOff>0</xdr:rowOff>
    </xdr:from>
    <xdr:to>
      <xdr:col>4</xdr:col>
      <xdr:colOff>952500</xdr:colOff>
      <xdr:row>7</xdr:row>
      <xdr:rowOff>161925</xdr:rowOff>
    </xdr:to>
    <xdr:sp macro="" textlink="">
      <xdr:nvSpPr>
        <xdr:cNvPr id="7" name="Rectangle 6"/>
        <xdr:cNvSpPr/>
      </xdr:nvSpPr>
      <xdr:spPr>
        <a:xfrm>
          <a:off x="28575" y="762000"/>
          <a:ext cx="8620125" cy="7334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GA Analysis Workform</a:t>
          </a:r>
          <a:endParaRPr lang="en-CA" sz="3600" b="1" cap="none" spc="0">
            <a:ln w="11430">
              <a:solidFill>
                <a:schemeClr val="tx1">
                  <a:lumMod val="95000"/>
                  <a:lumOff val="5000"/>
                </a:schemeClr>
              </a:solidFill>
            </a:ln>
            <a:solidFill>
              <a:schemeClr val="tx1"/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638175</xdr:colOff>
      <xdr:row>1</xdr:row>
      <xdr:rowOff>0</xdr:rowOff>
    </xdr:from>
    <xdr:to>
      <xdr:col>2</xdr:col>
      <xdr:colOff>920906</xdr:colOff>
      <xdr:row>2</xdr:row>
      <xdr:rowOff>60451</xdr:rowOff>
    </xdr:to>
    <xdr:sp macro="" textlink="">
      <xdr:nvSpPr>
        <xdr:cNvPr id="8" name="Rectangle 7"/>
        <xdr:cNvSpPr/>
      </xdr:nvSpPr>
      <xdr:spPr>
        <a:xfrm>
          <a:off x="638175" y="190500"/>
          <a:ext cx="4559456" cy="2509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 rtl="0"/>
          <a:r>
            <a:rPr lang="en-CA" sz="1800" b="0" i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Ontario Energy Board</a:t>
          </a:r>
          <a:endParaRPr lang="en-CA" sz="1800" b="0" cap="none" spc="0">
            <a:ln w="18415" cmpd="sng">
              <a:noFill/>
              <a:prstDash val="solid"/>
            </a:ln>
            <a:solidFill>
              <a:schemeClr val="tx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209550</xdr:colOff>
      <xdr:row>1</xdr:row>
      <xdr:rowOff>19050</xdr:rowOff>
    </xdr:from>
    <xdr:to>
      <xdr:col>0</xdr:col>
      <xdr:colOff>598832</xdr:colOff>
      <xdr:row>2</xdr:row>
      <xdr:rowOff>124063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37" t="-1608" r="-2437" b="-1608"/>
        <a:stretch>
          <a:fillRect/>
        </a:stretch>
      </xdr:blipFill>
      <xdr:spPr bwMode="auto">
        <a:xfrm>
          <a:off x="209550" y="209550"/>
          <a:ext cx="389282" cy="29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Applications%20Department/Department%20Applications/Rates/2014%20Electricity%20Rates/$Filing%20Requirements/Filing_Requirements_Chapter2_Appendices_V1.1%20FOR%202014_June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ations%20Department\Department%20Applications\Rates\2019%20Electricity%20Rates\IRM\IRM%20Rate%20Gen%20Model\Model%20in%20dev\2019%20IRM%20Rate%20Generator%20Model%20-%20V2%20-%20FILLED%20IN%20MODEL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ations%20Department\Department%20Applications\Rates\2019%20Electricity%20Rates\IRM\IRM%20Rate%20Gen%20Model\Model%20in%20dev\2019%20IRM%20Rate%20Generator%20Model%20-%20V1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FPS02\Groups\Wangka\%7bprofile%7d\Desktop\Users\AbramoMa\Downloads\2016_Filing_Requirements_Chapter2_Appendices_DRAFT%20(1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Home/Market%20Operations/Department%20Applications/Reports/Rates/Electricity%20Rates%20-%20Billing%20Determinants%20Database/2012%20IRM%20DEVELOPMENT/2012%20IRM%20MODEL%20(2ND%20AND%203RD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_Capital Projects"/>
      <sheetName val="App.2-BA_Fixed Asset Cont.CGAAP"/>
      <sheetName val="App.2-BA_Fixed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HAROLD SS"/>
      <sheetName val="App.2-FC Conn. Enhance."/>
      <sheetName val="App.2-G SQI"/>
      <sheetName val="App.2-H_Other_Oper_Rev"/>
      <sheetName val="App.2-I LF_CDM_WF"/>
      <sheetName val="App.2-JA_Detailed_OM&amp;A_Expenses"/>
      <sheetName val="App.2-JB_OM&amp;A_Detailed_Analysis"/>
      <sheetName val="App.2-JC_OM&amp;A_Summary_Analys"/>
      <sheetName val="App.2-JD_OM&amp;A_Cost _Driver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Sheet19"/>
    </sheetNames>
    <sheetDataSet>
      <sheetData sheetId="0">
        <row r="3">
          <cell r="AA3" t="str">
            <v>Algoma Power Inc.</v>
          </cell>
        </row>
        <row r="24">
          <cell r="E24">
            <v>2014</v>
          </cell>
        </row>
        <row r="26">
          <cell r="E26">
            <v>2013</v>
          </cell>
        </row>
        <row r="28">
          <cell r="E28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Alectra Utilities Corporation</v>
          </cell>
        </row>
        <row r="2">
          <cell r="A2" t="str">
            <v>Algoma Power Inc.</v>
          </cell>
        </row>
        <row r="3">
          <cell r="A3" t="str">
            <v>Atikokan Hydro Inc.</v>
          </cell>
        </row>
        <row r="4">
          <cell r="A4" t="str">
            <v>Bluewater Power Distribution Corporation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Canadian Niagara Power Inc.</v>
          </cell>
        </row>
        <row r="8">
          <cell r="A8" t="str">
            <v>Collus PowerStream Corp.</v>
          </cell>
        </row>
        <row r="9">
          <cell r="A9" t="str">
            <v>E.L.K. Energy Inc.</v>
          </cell>
        </row>
        <row r="10">
          <cell r="A10" t="str">
            <v>Energy+ Inc.</v>
          </cell>
        </row>
        <row r="11">
          <cell r="A11" t="str">
            <v>Entegrus Powerlines Inc.</v>
          </cell>
        </row>
        <row r="12">
          <cell r="A12" t="str">
            <v>EnWin Utilities Ltd.</v>
          </cell>
        </row>
        <row r="13">
          <cell r="A13" t="str">
            <v>Festival Hydro Inc.</v>
          </cell>
          <cell r="C13" t="str">
            <v>For Former Parry Sound Power Service Area</v>
          </cell>
        </row>
        <row r="14">
          <cell r="A14" t="str">
            <v>Fort Frances Power Corporation</v>
          </cell>
          <cell r="C14" t="str">
            <v>Except for the Former Parry Sound Power Service Area</v>
          </cell>
        </row>
        <row r="15">
          <cell r="A15" t="str">
            <v>Greater Sudbury Hydro Inc.</v>
          </cell>
        </row>
        <row r="16">
          <cell r="A16" t="str">
            <v>Grimsby Power Incorporated</v>
          </cell>
        </row>
        <row r="17">
          <cell r="A17" t="str">
            <v>Guelph Hydro Electric Systems Inc.</v>
          </cell>
        </row>
        <row r="18">
          <cell r="A18" t="str">
            <v>Halton Hills Hydro Inc.</v>
          </cell>
        </row>
        <row r="19">
          <cell r="A19" t="str">
            <v>Hearst Power Distribution Company Ltd.</v>
          </cell>
        </row>
        <row r="20">
          <cell r="A20" t="str">
            <v>Hydro Hawkesbury Inc.</v>
          </cell>
        </row>
        <row r="21">
          <cell r="A21" t="str">
            <v>Hydro One Networks Inc.</v>
          </cell>
        </row>
        <row r="22">
          <cell r="A22" t="str">
            <v>Hydro Ottawa Limited</v>
          </cell>
        </row>
        <row r="23">
          <cell r="A23" t="str">
            <v>InnPower Corporation</v>
          </cell>
        </row>
        <row r="24">
          <cell r="A24" t="str">
            <v>Kenora Hydro Electric Corporation Ltd.</v>
          </cell>
        </row>
        <row r="25">
          <cell r="A25" t="str">
            <v>Kingston Hydro Corporation</v>
          </cell>
        </row>
        <row r="26">
          <cell r="A26" t="str">
            <v>Kitchener-Wilmot Hydro Inc.</v>
          </cell>
        </row>
        <row r="27">
          <cell r="A27" t="str">
            <v>Lakefront Utilities Inc.</v>
          </cell>
        </row>
        <row r="28">
          <cell r="A28" t="str">
            <v>Lakeland Power Distribution Ltd.</v>
          </cell>
        </row>
        <row r="29">
          <cell r="A29" t="str">
            <v>London Hydro Inc.</v>
          </cell>
        </row>
        <row r="30">
          <cell r="A30" t="str">
            <v>Midland Power Utility Corporation</v>
          </cell>
        </row>
        <row r="31">
          <cell r="A31" t="str">
            <v>Milton Hydro Distribution Inc.</v>
          </cell>
        </row>
        <row r="32">
          <cell r="A32" t="str">
            <v>Newmarket - Tay Power Distribution Ltd.</v>
          </cell>
        </row>
        <row r="33">
          <cell r="A33" t="str">
            <v>Niagara Peninsula Energy Inc.</v>
          </cell>
        </row>
        <row r="34">
          <cell r="A34" t="str">
            <v>Niagara-on-the-Lake Hydro Inc.</v>
          </cell>
        </row>
        <row r="35">
          <cell r="A35" t="str">
            <v>North Bay Hydro Distribution Limited</v>
          </cell>
        </row>
        <row r="36">
          <cell r="A36" t="str">
            <v>Northern Ontario Wires Inc.</v>
          </cell>
        </row>
        <row r="37">
          <cell r="A37" t="str">
            <v>Oakville Hydro Electricity Distribution Inc.</v>
          </cell>
        </row>
        <row r="38">
          <cell r="A38" t="str">
            <v>Orangeville Hydro Limited</v>
          </cell>
        </row>
        <row r="39">
          <cell r="A39" t="str">
            <v>Orillia Power Distribution Corporation</v>
          </cell>
        </row>
        <row r="40">
          <cell r="A40" t="str">
            <v>Oshawa PUC Networks Inc.</v>
          </cell>
        </row>
        <row r="41">
          <cell r="A41" t="str">
            <v>Ottawa River Power Corporation</v>
          </cell>
        </row>
        <row r="42">
          <cell r="A42" t="str">
            <v>Peterborough Distribution Incorporated</v>
          </cell>
        </row>
        <row r="43">
          <cell r="A43" t="str">
            <v>Renfrew Hydro Inc.</v>
          </cell>
        </row>
        <row r="44">
          <cell r="A44" t="str">
            <v>Rideau St. Lawrence Distribution Inc.</v>
          </cell>
        </row>
        <row r="45">
          <cell r="A45" t="str">
            <v>St. Thomas Energy Inc.</v>
          </cell>
        </row>
        <row r="46">
          <cell r="A46" t="str">
            <v>Thunder Bay Hydro Electricity Distribution Inc.</v>
          </cell>
        </row>
        <row r="47">
          <cell r="A47" t="str">
            <v>Tillsonburg Hydro Inc.</v>
          </cell>
        </row>
        <row r="48">
          <cell r="A48" t="str">
            <v>Toronto Hydro-Electric System Limited</v>
          </cell>
        </row>
        <row r="49">
          <cell r="A49" t="str">
            <v>Veridian Connections Inc.</v>
          </cell>
        </row>
        <row r="50">
          <cell r="A50" t="str">
            <v>Wasaga Distribution Inc.</v>
          </cell>
        </row>
        <row r="51">
          <cell r="A51" t="str">
            <v>Waterloo North Hydro Inc.</v>
          </cell>
        </row>
        <row r="52">
          <cell r="A52" t="str">
            <v>Welland Hydro-Electric System Corp.</v>
          </cell>
        </row>
        <row r="53">
          <cell r="A53" t="str">
            <v>Wellington North Power Inc.</v>
          </cell>
        </row>
        <row r="54">
          <cell r="A54" t="str">
            <v>West Coast Huron Energy Inc.</v>
          </cell>
        </row>
        <row r="55">
          <cell r="A55" t="str">
            <v>Whitby Hydro Electric Corporation</v>
          </cell>
        </row>
      </sheetData>
      <sheetData sheetId="6">
        <row r="17">
          <cell r="A17" t="str">
            <v>RESIDENTIAL R1 SERVICE CLASSIFICATION</v>
          </cell>
        </row>
        <row r="18">
          <cell r="A18" t="str">
            <v>RESIDENTIAL R2 SERVICE CLASSIFICATION</v>
          </cell>
        </row>
        <row r="19">
          <cell r="A19" t="str">
            <v>SEASONAL CUSTOMERS SERVICE CLASSIFICATION</v>
          </cell>
        </row>
        <row r="20">
          <cell r="A20" t="str">
            <v>STREET LIGHTING SERVICE CLASSIFICATION</v>
          </cell>
        </row>
      </sheetData>
      <sheetData sheetId="7"/>
      <sheetData sheetId="8">
        <row r="14">
          <cell r="C14">
            <v>2014</v>
          </cell>
        </row>
        <row r="25">
          <cell r="C25">
            <v>2</v>
          </cell>
        </row>
      </sheetData>
      <sheetData sheetId="9"/>
      <sheetData sheetId="10"/>
      <sheetData sheetId="11"/>
      <sheetData sheetId="12"/>
      <sheetData sheetId="13"/>
      <sheetData sheetId="14">
        <row r="19">
          <cell r="N19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3">
          <cell r="D23">
            <v>6.5000000000000002E-2</v>
          </cell>
        </row>
        <row r="24">
          <cell r="D24">
            <v>9.4E-2</v>
          </cell>
        </row>
        <row r="25">
          <cell r="D25">
            <v>0.13200000000000001</v>
          </cell>
        </row>
        <row r="33">
          <cell r="D33">
            <v>0.56999999999999995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Alectra Utilities Corporation</v>
          </cell>
        </row>
        <row r="2">
          <cell r="A2" t="str">
            <v>Algoma Power Inc.</v>
          </cell>
        </row>
        <row r="3">
          <cell r="A3" t="str">
            <v>Atikokan Hydro Inc.</v>
          </cell>
        </row>
        <row r="4">
          <cell r="A4" t="str">
            <v>Bluewater Power Distribution Corporation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Canadian Niagara Power Inc.</v>
          </cell>
        </row>
        <row r="8">
          <cell r="A8" t="str">
            <v>Centre Wellington Hydro Ltd.</v>
          </cell>
        </row>
        <row r="9">
          <cell r="A9" t="str">
            <v>Chapleau Public Utilities Corporation</v>
          </cell>
        </row>
        <row r="10">
          <cell r="A10" t="str">
            <v>Collus PowerStream Corp.</v>
          </cell>
        </row>
        <row r="11">
          <cell r="A11" t="str">
            <v>E.L.K. Energy Inc.</v>
          </cell>
        </row>
        <row r="12">
          <cell r="A12" t="str">
            <v>Energy+ Inc.</v>
          </cell>
        </row>
        <row r="13">
          <cell r="A13" t="str">
            <v>Entegrus Powerlines Inc.</v>
          </cell>
        </row>
        <row r="14">
          <cell r="A14" t="str">
            <v>EnWin Utilities Ltd.</v>
          </cell>
        </row>
        <row r="15">
          <cell r="A15" t="str">
            <v>Erie Thames Powerlines Corporation</v>
          </cell>
        </row>
        <row r="16">
          <cell r="A16" t="str">
            <v>Espanola Regional Hydro Distribution Corporation</v>
          </cell>
        </row>
        <row r="17">
          <cell r="A17" t="str">
            <v>Essex Powerlines Corporation</v>
          </cell>
        </row>
        <row r="18">
          <cell r="A18" t="str">
            <v>Festival Hydro Inc.</v>
          </cell>
        </row>
        <row r="19">
          <cell r="A19" t="str">
            <v>Fort Frances Power Corporation</v>
          </cell>
        </row>
        <row r="20">
          <cell r="A20" t="str">
            <v>Greater Sudbury Hydro Inc.</v>
          </cell>
        </row>
        <row r="21">
          <cell r="A21" t="str">
            <v>Grimsby Power Incorporated</v>
          </cell>
        </row>
        <row r="22">
          <cell r="A22" t="str">
            <v>Guelph Hydro Electric Systems Inc.</v>
          </cell>
        </row>
        <row r="23">
          <cell r="A23" t="str">
            <v>Halton Hills Hydro Inc.</v>
          </cell>
        </row>
        <row r="24">
          <cell r="A24" t="str">
            <v>Hearst Power Distribution Company Ltd.</v>
          </cell>
        </row>
        <row r="25">
          <cell r="A25" t="str">
            <v>Hydro 2000 Inc.</v>
          </cell>
        </row>
        <row r="26">
          <cell r="A26" t="str">
            <v>Hydro Hawkesbury Inc.</v>
          </cell>
        </row>
        <row r="27">
          <cell r="A27" t="str">
            <v>Hydro One Networks Inc.</v>
          </cell>
        </row>
        <row r="28">
          <cell r="A28" t="str">
            <v>Hydro Ottawa Limited</v>
          </cell>
        </row>
        <row r="29">
          <cell r="A29" t="str">
            <v>InnPower Corporation</v>
          </cell>
        </row>
        <row r="30">
          <cell r="A30" t="str">
            <v>Kenora Hydro Electric Corporation Ltd.</v>
          </cell>
        </row>
        <row r="31">
          <cell r="A31" t="str">
            <v>Kingston Hydro Corporation</v>
          </cell>
        </row>
        <row r="32">
          <cell r="A32" t="str">
            <v>Kitchener-Wilmot Hydro Inc.</v>
          </cell>
        </row>
        <row r="33">
          <cell r="A33" t="str">
            <v>Lakefront Utilities Inc.</v>
          </cell>
        </row>
        <row r="34">
          <cell r="A34" t="str">
            <v>Lakeland Power Distribution Ltd.</v>
          </cell>
        </row>
        <row r="35">
          <cell r="A35" t="str">
            <v>London Hydro Inc.</v>
          </cell>
        </row>
        <row r="36">
          <cell r="A36" t="str">
            <v>Midland Power Utility Corporation</v>
          </cell>
        </row>
        <row r="37">
          <cell r="A37" t="str">
            <v>Milton Hydro Distribution Inc.</v>
          </cell>
        </row>
        <row r="38">
          <cell r="A38" t="str">
            <v>Newmarket - Tay Power Distribution Ltd.</v>
          </cell>
        </row>
        <row r="39">
          <cell r="A39" t="str">
            <v>Niagara Peninsula Energy Inc.</v>
          </cell>
        </row>
        <row r="40">
          <cell r="A40" t="str">
            <v>Niagara-on-the-Lake Hydro Inc.</v>
          </cell>
        </row>
        <row r="41">
          <cell r="A41" t="str">
            <v>North Bay Hydro Distribution Limited</v>
          </cell>
        </row>
        <row r="42">
          <cell r="A42" t="str">
            <v>Northern Ontario Wires Inc.</v>
          </cell>
        </row>
        <row r="43">
          <cell r="A43" t="str">
            <v>Oakville Hydro Electricity Distribution Inc.</v>
          </cell>
        </row>
        <row r="44">
          <cell r="A44" t="str">
            <v>Orangeville Hydro Limited</v>
          </cell>
        </row>
        <row r="45">
          <cell r="A45" t="str">
            <v>Orillia Power Distribution Corporation</v>
          </cell>
        </row>
        <row r="46">
          <cell r="A46" t="str">
            <v>Oshawa PUC Networks Inc.</v>
          </cell>
        </row>
        <row r="47">
          <cell r="A47" t="str">
            <v>Ottawa River Power Corporation</v>
          </cell>
        </row>
        <row r="48">
          <cell r="A48" t="str">
            <v>Peterborough Distribution Incorporated</v>
          </cell>
        </row>
        <row r="49">
          <cell r="A49" t="str">
            <v>PUC Distribution Inc.</v>
          </cell>
        </row>
        <row r="50">
          <cell r="A50" t="str">
            <v>Renfrew Hydro Inc.</v>
          </cell>
        </row>
        <row r="51">
          <cell r="A51" t="str">
            <v>Rideau St. Lawrence Distribution Inc.</v>
          </cell>
        </row>
        <row r="52">
          <cell r="A52" t="str">
            <v>Sioux Lookout Hydro Inc.</v>
          </cell>
        </row>
        <row r="53">
          <cell r="A53" t="str">
            <v>St. Thomas Energy Inc.</v>
          </cell>
        </row>
        <row r="54">
          <cell r="A54" t="str">
            <v>Thunder Bay Hydro Electricity Distribution Inc.</v>
          </cell>
        </row>
        <row r="55">
          <cell r="A55" t="str">
            <v>Tillsonburg Hydro Inc.</v>
          </cell>
        </row>
        <row r="56">
          <cell r="A56" t="str">
            <v>Toronto Hydro-Electric System Limited</v>
          </cell>
        </row>
        <row r="57">
          <cell r="A57" t="str">
            <v>Veridian Connections Inc.</v>
          </cell>
        </row>
        <row r="58">
          <cell r="A58" t="str">
            <v>Wasaga Distribution Inc.</v>
          </cell>
        </row>
        <row r="59">
          <cell r="A59" t="str">
            <v>Waterloo North Hydro Inc.</v>
          </cell>
        </row>
        <row r="60">
          <cell r="A60" t="str">
            <v>Welland Hydro-Electric System Corp.</v>
          </cell>
        </row>
        <row r="61">
          <cell r="A61" t="str">
            <v>Wellington North Power Inc.</v>
          </cell>
        </row>
        <row r="62">
          <cell r="A62" t="str">
            <v>West Coast Huron Energy Inc.</v>
          </cell>
        </row>
        <row r="63">
          <cell r="A63" t="str">
            <v>Westario Power Inc.</v>
          </cell>
        </row>
        <row r="64">
          <cell r="A64" t="str">
            <v>Whitby Hydro Electric Corporation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B_Capital Expenditures"/>
      <sheetName val="App. 2-AC_Customer Engagement"/>
      <sheetName val="App.2-B_Acct Instructions"/>
      <sheetName val="App.2-BA_Fixed Asset Cont"/>
      <sheetName val="Appendix 2-BB Service Life  "/>
      <sheetName val="App.2-CA_OldCGAAP_DepExp_2012"/>
      <sheetName val="App.2-CB_NewCGAAP_DepExp_2012"/>
      <sheetName val="App.2-CC_NewCGAAP_DepExp_2013"/>
      <sheetName val="App.2-CD_MIFRS_DepExp_2014"/>
      <sheetName val="App.2-CE_MIFRS_DepExp_2015"/>
      <sheetName val="App.2-CF_MIFRS_DepExp_2016"/>
      <sheetName val="App.2-CG_OldCGAAP_DepExp_2013"/>
      <sheetName val="App.2-CH_NewCGAAP_DepExp_2013"/>
      <sheetName val="App.2-CI_MIFRS_DepExp_2014"/>
      <sheetName val="App.2-CJ MIFRS_DepExp_2015"/>
      <sheetName val="App.2-CK MIFRS_DepExp_2016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Act_Frcst_Data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PA_Res_Rate_Desig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W_Bill Impacts_hidden"/>
      <sheetName val="App.2-Y_MIFRS Summary Impacts"/>
      <sheetName val="App. 2-Z_Tariff"/>
      <sheetName val="lists"/>
      <sheetName val="lists2"/>
      <sheetName val="Sheet19"/>
    </sheetNames>
    <sheetDataSet>
      <sheetData sheetId="0">
        <row r="3">
          <cell r="AA3" t="str">
            <v>Algoma Power Inc.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Z1" t="str">
            <v>Account History</v>
          </cell>
        </row>
        <row r="2">
          <cell r="A2" t="str">
            <v>DISTRIBUTED GENERATION [DGEN]</v>
          </cell>
        </row>
        <row r="3">
          <cell r="A3" t="str">
            <v>EMBEDDED DISTRIBUTOR</v>
          </cell>
        </row>
        <row r="4">
          <cell r="A4" t="str">
            <v>EMBEDDED DISTRIBUTOR</v>
          </cell>
        </row>
        <row r="5">
          <cell r="A5" t="str">
            <v>FARMS - SINGLE PHASE ENERGY-BILLED [F1]</v>
          </cell>
        </row>
        <row r="6">
          <cell r="A6" t="str">
            <v>FARMS - THREE PHASE ENERGY-BILLED [F3]</v>
          </cell>
        </row>
        <row r="7">
          <cell r="A7" t="str">
            <v>GENERAL SERVICE - COMMERCIAL</v>
          </cell>
        </row>
        <row r="8">
          <cell r="A8" t="str">
            <v>GENERAL SERVICE - INSTITUTIONAL</v>
          </cell>
        </row>
        <row r="9">
          <cell r="A9" t="str">
            <v>GENERAL SERVICE 1,000 TO 2,999 KW</v>
          </cell>
        </row>
        <row r="10">
          <cell r="A10" t="str">
            <v>GENERAL SERVICE 1,000 TO 4,999 KW</v>
          </cell>
        </row>
        <row r="11">
          <cell r="A11" t="str">
            <v>GENERAL SERVICE 1,000 TO 4,999 KW - INTERVAL METERS</v>
          </cell>
        </row>
        <row r="12">
          <cell r="A12" t="str">
            <v>GENERAL SERVICE 1,000 TO 4,999 KW (CO-GENERATION)</v>
          </cell>
        </row>
        <row r="13">
          <cell r="A13" t="str">
            <v>GENERAL SERVICE 1,500 TO 4,999 KW</v>
          </cell>
        </row>
        <row r="14">
          <cell r="A14" t="str">
            <v>GENERAL SERVICE 2,500 TO 4,999 KW</v>
          </cell>
        </row>
        <row r="15">
          <cell r="A15" t="str">
            <v>GENERAL SERVICE 3,000 TO 4,999 KW</v>
          </cell>
        </row>
        <row r="16">
          <cell r="A16" t="str">
            <v>GENERAL SERVICE 3,000 TO 4,999 KW - INTERMEDIATE USE</v>
          </cell>
        </row>
        <row r="17">
          <cell r="A17" t="str">
            <v>GENERAL SERVICE 3,000 TO 4,999 KW - INTERVAL METERED</v>
          </cell>
        </row>
        <row r="18">
          <cell r="A18" t="str">
            <v>GENERAL SERVICE 3,000 TO 4,999 KW - TIME OF USE</v>
          </cell>
        </row>
        <row r="19">
          <cell r="A19" t="str">
            <v>GENERAL SERVICE 50 TO 1,000 KW</v>
          </cell>
        </row>
        <row r="20">
          <cell r="A20" t="str">
            <v>GENERAL SERVICE 50 TO 1,000 KW - INTERVAL METERS</v>
          </cell>
        </row>
        <row r="21">
          <cell r="A21" t="str">
            <v>GENERAL SERVICE 50 TO 1,000 KW - NON INTERVAL METERS</v>
          </cell>
        </row>
        <row r="22">
          <cell r="A22" t="str">
            <v>GENERAL SERVICE 50 TO 1,499 KW</v>
          </cell>
        </row>
        <row r="23">
          <cell r="A23" t="str">
            <v>GENERAL SERVICE 50 TO 1,499 KW - INTERVAL METERED</v>
          </cell>
        </row>
        <row r="24">
          <cell r="A24" t="str">
            <v>GENERAL SERVICE 50 TO 2,499 KW</v>
          </cell>
        </row>
        <row r="25">
          <cell r="A25" t="str">
            <v>GENERAL SERVICE 50 TO 2,999 KW</v>
          </cell>
        </row>
        <row r="26">
          <cell r="A26" t="str">
            <v>GENERAL SERVICE 50 TO 2,999 KW - INTERVAL METERED</v>
          </cell>
        </row>
        <row r="27">
          <cell r="A27" t="str">
            <v>GENERAL SERVICE 50 TO 2,999 KW - TIME OF USE</v>
          </cell>
        </row>
        <row r="28">
          <cell r="A28" t="str">
            <v>GENERAL SERVICE 50 TO 4,999 KW</v>
          </cell>
        </row>
        <row r="29">
          <cell r="A29" t="str">
            <v>GENERAL SERVICE 50 TO 4,999 KW - INTERVAL METERED</v>
          </cell>
        </row>
        <row r="30">
          <cell r="A30" t="str">
            <v>GENERAL SERVICE 50 TO 4,999 KW - TIME OF USE</v>
          </cell>
        </row>
        <row r="31">
          <cell r="A31" t="str">
            <v>GENERAL SERVICE 50 TO 4,999 KW (COGENERATION)</v>
          </cell>
        </row>
        <row r="32">
          <cell r="A32" t="str">
            <v>GENERAL SERVICE 50 TO 4,999 KW (FORMERLY TIME OF USE)</v>
          </cell>
        </row>
        <row r="33">
          <cell r="A33" t="str">
            <v>GENERAL SERVICE 50 TO 499 KW</v>
          </cell>
        </row>
        <row r="34">
          <cell r="A34" t="str">
            <v>GENERAL SERVICE 50 TO 699 KW</v>
          </cell>
        </row>
        <row r="35">
          <cell r="A35" t="str">
            <v>GENERAL SERVICE 50 TO 999 KW</v>
          </cell>
        </row>
        <row r="36">
          <cell r="A36" t="str">
            <v>GENERAL SERVICE 50 TO 999 KW - INTERVAL METERED</v>
          </cell>
        </row>
        <row r="37">
          <cell r="A37" t="str">
            <v>GENERAL SERVICE 500 TO 4,999 KW</v>
          </cell>
        </row>
        <row r="38">
          <cell r="A38" t="str">
            <v>GENERAL SERVICE 700 TO 4,999 KW</v>
          </cell>
        </row>
        <row r="39">
          <cell r="A39" t="str">
            <v>GENERAL SERVICE DEMAND BILLED (50 KW AND ABOVE) [GSD]</v>
          </cell>
        </row>
        <row r="40">
          <cell r="A40" t="str">
            <v>GENERAL SERVICE ENERGY BILLED (LESS THAN 50 KW) [GSE-METERED]</v>
          </cell>
        </row>
        <row r="41">
          <cell r="A41" t="str">
            <v>GENERAL SERVICE ENERGY BILLED (LESS THAN TO 50 KW) [GSE-UNMETERED]</v>
          </cell>
        </row>
        <row r="42">
          <cell r="A42" t="str">
            <v>GENERAL SERVICE EQUAL TO OR GREATER THAN 1,500 KW</v>
          </cell>
        </row>
        <row r="43">
          <cell r="A43" t="str">
            <v>GENERAL SERVICE EQUAL TO OR GREATER THAN 1,500 KW - INTERVAL METERED</v>
          </cell>
        </row>
        <row r="44">
          <cell r="A44" t="str">
            <v>GENERAL SERVICE GREATER THAN 1,000 KW</v>
          </cell>
        </row>
        <row r="45">
          <cell r="A45" t="str">
            <v>GENERAL SERVICE GREATER THAN 50 kW - WMP</v>
          </cell>
        </row>
        <row r="46">
          <cell r="A46" t="str">
            <v>GENERAL SERVICE INTERMEDIATE 1,000 TO 4,999 KW</v>
          </cell>
        </row>
        <row r="47">
          <cell r="A47" t="str">
            <v>GENERAL SERVICE INTERMEDIATE RATE CLASS 1,000 TO 4,999 KW (FORMERLY GENERAL SERVICE &gt; 50 KW CUSTOMERS)</v>
          </cell>
        </row>
        <row r="48">
          <cell r="A48" t="str">
            <v>GENERAL SERVICE INTERMEDIATE RATE CLASS 1,000 TO 4,999 KW (FORMERLY LARGE USE CUSTOMERS)</v>
          </cell>
        </row>
        <row r="49">
          <cell r="A49" t="str">
            <v>GENERAL SERVICE LESS THAN 50 KW</v>
          </cell>
        </row>
        <row r="50">
          <cell r="A50" t="str">
            <v>GENERAL SERVICE LESS THAN 50 KW - SINGLE PHASE ENERGY-BILLED [G1]</v>
          </cell>
        </row>
        <row r="51">
          <cell r="A51" t="str">
            <v>GENERAL SERVICE LESS THAN 50 KW - THREE PHASE ENERGY-BILLED [G3]</v>
          </cell>
        </row>
        <row r="52">
          <cell r="A52" t="str">
            <v>GENERAL SERVICE LESS THAN 50 KW - TRANSMISSION CLASS ENERGY-BILLED [T]</v>
          </cell>
        </row>
        <row r="53">
          <cell r="A53" t="str">
            <v>GENERAL SERVICE LESS THAN 50 KW - URBAN ENERGY-BILLED [UG]</v>
          </cell>
        </row>
        <row r="54">
          <cell r="A54" t="str">
            <v>GENERAL SERVICE SINGLE PHASE - G1</v>
          </cell>
        </row>
        <row r="55">
          <cell r="A55" t="str">
            <v>GENERAL SERVICE THREE PHASE - G3</v>
          </cell>
        </row>
        <row r="56">
          <cell r="A56" t="str">
            <v>INTERMEDIATE USERS</v>
          </cell>
        </row>
        <row r="57">
          <cell r="A57" t="str">
            <v>INTERMEDIATE WITH SELF GENERATION</v>
          </cell>
        </row>
        <row r="58">
          <cell r="A58" t="str">
            <v>LARGE USE</v>
          </cell>
        </row>
        <row r="59">
          <cell r="A59" t="str">
            <v>LARGE USE - 3TS</v>
          </cell>
        </row>
        <row r="60">
          <cell r="A60" t="str">
            <v>LARGE USE - FORD ANNEX</v>
          </cell>
        </row>
        <row r="61">
          <cell r="A61" t="str">
            <v>LARGE USE - REGULAR</v>
          </cell>
        </row>
        <row r="62">
          <cell r="A62" t="str">
            <v>LARGE USE &gt; 5000 KW</v>
          </cell>
        </row>
        <row r="63">
          <cell r="A63" t="str">
            <v>microFIT</v>
          </cell>
        </row>
        <row r="64">
          <cell r="A64" t="str">
            <v>RESIDENTIAL</v>
          </cell>
        </row>
        <row r="65">
          <cell r="A65" t="str">
            <v>RESIDENTIAL - HENSALL</v>
          </cell>
        </row>
        <row r="66">
          <cell r="A66" t="str">
            <v>RESIDENTIAL - HIGH DENSITY [R1]</v>
          </cell>
        </row>
        <row r="67">
          <cell r="A67" t="str">
            <v>RESIDENTIAL - LOW DENSITY [R2]</v>
          </cell>
        </row>
        <row r="68">
          <cell r="A68" t="str">
            <v>RESIDENTIAL - MEDIUM DENSITY [R1]</v>
          </cell>
        </row>
        <row r="69">
          <cell r="A69" t="str">
            <v>RESIDENTIAL - NORMAL DENSITY [R2]</v>
          </cell>
        </row>
        <row r="70">
          <cell r="A70" t="str">
            <v>RESIDENTIAL - TIME OF USE</v>
          </cell>
        </row>
        <row r="71">
          <cell r="A71" t="str">
            <v>RESIDENTIAL - URBAN [UR]</v>
          </cell>
        </row>
        <row r="72">
          <cell r="A72" t="str">
            <v>RESIDENTIAL REGULAR</v>
          </cell>
        </row>
        <row r="73">
          <cell r="A73" t="str">
            <v>RESIDENTIAL SUBURBAN</v>
          </cell>
        </row>
        <row r="74">
          <cell r="A74" t="str">
            <v>RESIDENTIAL SUBURBAN SEASONAL</v>
          </cell>
        </row>
        <row r="75">
          <cell r="A75" t="str">
            <v>RESIDENTIAL SUBURBAN YEAR ROUND</v>
          </cell>
        </row>
        <row r="76">
          <cell r="A76" t="str">
            <v>RESIDENTIAL URBAN</v>
          </cell>
        </row>
        <row r="77">
          <cell r="A77" t="str">
            <v>RESIDENTIAL URBAN YEAR-ROUND</v>
          </cell>
        </row>
        <row r="78">
          <cell r="A78" t="str">
            <v>SEASONAL RESIDENTIAL</v>
          </cell>
        </row>
        <row r="79">
          <cell r="A79" t="str">
            <v>SEASONAL RESIDENTIAL - HIGH DENSITY [R3]</v>
          </cell>
        </row>
        <row r="80">
          <cell r="A80" t="str">
            <v>SEASONAL RESIDENTIAL - NORMAL DENSITY [R4]</v>
          </cell>
        </row>
        <row r="81">
          <cell r="A81" t="str">
            <v>SENTINEL LIGHTING</v>
          </cell>
        </row>
        <row r="82">
          <cell r="A82" t="str">
            <v>SMALL COMMERCIAL AND USL - PER CONNECTION</v>
          </cell>
        </row>
        <row r="83">
          <cell r="A83" t="str">
            <v>SMALL COMMERCIAL AND USL - PER METER</v>
          </cell>
        </row>
        <row r="84">
          <cell r="A84" t="str">
            <v>STANDARD A GENERAL SERVICE AIR ACCESS</v>
          </cell>
        </row>
        <row r="85">
          <cell r="A85" t="str">
            <v>STANDARD A GENERAL SERVICE ROAD/RAIL</v>
          </cell>
        </row>
        <row r="86">
          <cell r="A86" t="str">
            <v>STANDARD A GRID CONNECTED</v>
          </cell>
        </row>
        <row r="87">
          <cell r="A87" t="str">
            <v>STANDARD A RESIDENTIAL AIR ACCESS</v>
          </cell>
        </row>
        <row r="88">
          <cell r="A88" t="str">
            <v>STANDARD A RESIDENTIAL ROAD/RAIL</v>
          </cell>
        </row>
        <row r="89">
          <cell r="A89" t="str">
            <v>STANDBY - GENERAL SERVICE 1,000 - 5,000 KW</v>
          </cell>
        </row>
        <row r="90">
          <cell r="A90" t="str">
            <v>STANDBY - GENERAL SERVICE 50 - 1,000 KW</v>
          </cell>
        </row>
        <row r="91">
          <cell r="A91" t="str">
            <v>STANDBY - LARGE USE</v>
          </cell>
        </row>
        <row r="92">
          <cell r="A92" t="str">
            <v>STANDBY DISTRIBUTION SERVICE</v>
          </cell>
        </row>
        <row r="93">
          <cell r="A93" t="str">
            <v>STANDBY POWER</v>
          </cell>
        </row>
        <row r="94">
          <cell r="A94" t="str">
            <v>STANDBY POWER - APPROVED ON AN INTERIM BASIS</v>
          </cell>
        </row>
        <row r="95">
          <cell r="A95" t="str">
            <v>STANDBY POWER GENERAL SERVICE 1,500 TO 4,999 KW</v>
          </cell>
        </row>
        <row r="96">
          <cell r="A96" t="str">
            <v>STANDBY POWER GENERAL SERVICE 50 TO 1,499 KW</v>
          </cell>
        </row>
        <row r="97">
          <cell r="A97" t="str">
            <v>STANDBY POWER GENERAL SERVICE LARGE USE</v>
          </cell>
        </row>
        <row r="98">
          <cell r="A98" t="str">
            <v>STREET LIGHTING</v>
          </cell>
        </row>
        <row r="99">
          <cell r="A99" t="str">
            <v>SUB TRANSMISSION [ST]</v>
          </cell>
        </row>
        <row r="100">
          <cell r="A100" t="str">
            <v>UNMETERED SCATTERED LOAD</v>
          </cell>
        </row>
        <row r="101">
          <cell r="A101" t="str">
            <v>URBAN GENERAL SERVICE DEMAND BILLED (50 KW AND ABOVE) [UGD]</v>
          </cell>
        </row>
        <row r="102">
          <cell r="A102" t="str">
            <v>URBAN GENERAL SERVICE ENERGY BILLED (LESS THAN 50 KW) [UGE]</v>
          </cell>
        </row>
        <row r="103">
          <cell r="A103" t="str">
            <v>WESTPORT SEWAGE TREATMENT PLANT</v>
          </cell>
        </row>
        <row r="104">
          <cell r="A104" t="str">
            <v>YEAR-ROUND RESIDENTIAL - R2</v>
          </cell>
        </row>
      </sheetData>
      <sheetData sheetId="55"/>
      <sheetData sheetId="5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</row>
        <row r="4">
          <cell r="D4" t="str">
            <v>Deferral / Variance Account Rate Rider (GA) – if applicable</v>
          </cell>
        </row>
        <row r="5">
          <cell r="D5" t="str">
            <v>Distribution Volumetric Rate</v>
          </cell>
        </row>
        <row r="6">
          <cell r="D6" t="str">
            <v>Distribution Wheeling Service Rate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0:I35"/>
  <sheetViews>
    <sheetView showGridLines="0" topLeftCell="A7" zoomScale="70" zoomScaleNormal="70" workbookViewId="0">
      <selection activeCell="G37" sqref="G37"/>
    </sheetView>
  </sheetViews>
  <sheetFormatPr defaultColWidth="9.140625" defaultRowHeight="15" x14ac:dyDescent="0.25"/>
  <cols>
    <col min="1" max="1" width="10.28515625" style="155" customWidth="1"/>
    <col min="2" max="2" width="54.5703125" style="155" customWidth="1"/>
    <col min="3" max="3" width="70.5703125" customWidth="1"/>
    <col min="4" max="4" width="31.28515625" customWidth="1"/>
    <col min="5" max="5" width="19.140625" customWidth="1"/>
    <col min="6" max="6" width="24.42578125" customWidth="1"/>
    <col min="7" max="7" width="15.85546875" customWidth="1"/>
    <col min="8" max="8" width="18.140625" customWidth="1"/>
    <col min="9" max="9" width="17.7109375" customWidth="1"/>
    <col min="10" max="10" width="17.28515625" customWidth="1"/>
    <col min="11" max="11" width="18.140625" customWidth="1"/>
    <col min="12" max="12" width="10.7109375" customWidth="1"/>
    <col min="13" max="13" width="10.28515625" customWidth="1"/>
    <col min="14" max="14" width="11.85546875" customWidth="1"/>
    <col min="15" max="15" width="10.7109375" customWidth="1"/>
    <col min="16" max="16" width="10.28515625" customWidth="1"/>
    <col min="17" max="17" width="10.7109375" customWidth="1"/>
    <col min="18" max="18" width="10.5703125" customWidth="1"/>
    <col min="19" max="19" width="11" customWidth="1"/>
    <col min="20" max="20" width="13" customWidth="1"/>
    <col min="21" max="21" width="10.85546875" customWidth="1"/>
    <col min="22" max="22" width="11.28515625" customWidth="1"/>
  </cols>
  <sheetData>
    <row r="10" spans="1:6" x14ac:dyDescent="0.25">
      <c r="D10" s="144" t="s">
        <v>199</v>
      </c>
    </row>
    <row r="12" spans="1:6" s="1" customFormat="1" x14ac:dyDescent="0.25">
      <c r="A12" s="156" t="s">
        <v>44</v>
      </c>
      <c r="B12" s="157"/>
      <c r="C12" s="41"/>
    </row>
    <row r="13" spans="1:6" s="1" customFormat="1" ht="14.25" x14ac:dyDescent="0.2">
      <c r="A13" s="157"/>
      <c r="B13" s="157"/>
      <c r="C13" s="4"/>
    </row>
    <row r="14" spans="1:6" s="1" customFormat="1" x14ac:dyDescent="0.2">
      <c r="A14" s="157"/>
      <c r="B14" s="157" t="s">
        <v>31</v>
      </c>
      <c r="C14" s="23"/>
      <c r="D14" s="4"/>
      <c r="E14" s="4"/>
      <c r="F14" s="4"/>
    </row>
    <row r="15" spans="1:6" s="1" customFormat="1" x14ac:dyDescent="0.2">
      <c r="A15" s="157"/>
      <c r="B15" s="157" t="s">
        <v>56</v>
      </c>
      <c r="C15" s="49"/>
      <c r="D15" s="4"/>
      <c r="E15" s="4"/>
      <c r="F15" s="4"/>
    </row>
    <row r="16" spans="1:6" s="1" customFormat="1" ht="15.75" thickBot="1" x14ac:dyDescent="0.25">
      <c r="A16" s="157"/>
      <c r="B16" s="158"/>
      <c r="C16" s="14"/>
    </row>
    <row r="17" spans="1:9" s="1" customFormat="1" ht="15.75" customHeight="1" thickTop="1" thickBot="1" x14ac:dyDescent="0.3">
      <c r="A17" s="155"/>
      <c r="B17" s="159" t="s">
        <v>99</v>
      </c>
      <c r="C17" s="140" t="s">
        <v>167</v>
      </c>
    </row>
    <row r="18" spans="1:9" s="1" customFormat="1" x14ac:dyDescent="0.2">
      <c r="A18" s="157"/>
      <c r="B18" s="158"/>
      <c r="C18" s="14"/>
      <c r="D18" s="4"/>
      <c r="E18" s="4"/>
      <c r="F18" s="4"/>
    </row>
    <row r="19" spans="1:9" s="1" customFormat="1" ht="30" customHeight="1" x14ac:dyDescent="0.2">
      <c r="A19" s="157" t="s">
        <v>32</v>
      </c>
      <c r="B19" s="160" t="s">
        <v>188</v>
      </c>
      <c r="E19" s="4"/>
      <c r="F19" s="4"/>
    </row>
    <row r="20" spans="1:9" ht="14.45" customHeight="1" x14ac:dyDescent="0.25">
      <c r="C20" s="145">
        <v>2014</v>
      </c>
      <c r="D20" s="150" t="s">
        <v>195</v>
      </c>
    </row>
    <row r="21" spans="1:9" ht="14.45" customHeight="1" x14ac:dyDescent="0.25">
      <c r="C21" s="145">
        <v>2015</v>
      </c>
      <c r="D21" s="150" t="s">
        <v>195</v>
      </c>
    </row>
    <row r="22" spans="1:9" ht="14.45" customHeight="1" x14ac:dyDescent="0.25">
      <c r="C22" s="145">
        <v>2016</v>
      </c>
      <c r="D22" s="150" t="s">
        <v>195</v>
      </c>
    </row>
    <row r="23" spans="1:9" ht="14.45" customHeight="1" x14ac:dyDescent="0.25">
      <c r="C23" s="145">
        <v>2017</v>
      </c>
      <c r="D23" s="150" t="s">
        <v>195</v>
      </c>
    </row>
    <row r="24" spans="1:9" ht="14.45" customHeight="1" x14ac:dyDescent="0.25">
      <c r="C24" s="145">
        <v>2018</v>
      </c>
      <c r="D24" s="150" t="s">
        <v>215</v>
      </c>
    </row>
    <row r="25" spans="1:9" ht="14.45" customHeight="1" x14ac:dyDescent="0.25">
      <c r="D25" s="4"/>
    </row>
    <row r="26" spans="1:9" ht="14.45" customHeight="1" x14ac:dyDescent="0.25"/>
    <row r="27" spans="1:9" x14ac:dyDescent="0.25">
      <c r="A27" s="161" t="s">
        <v>71</v>
      </c>
      <c r="B27" s="162" t="s">
        <v>90</v>
      </c>
      <c r="C27" s="52"/>
      <c r="D27" s="53"/>
      <c r="E27" s="1"/>
      <c r="F27" s="1"/>
      <c r="G27" s="1"/>
      <c r="H27" s="1"/>
      <c r="I27" s="1"/>
    </row>
    <row r="28" spans="1:9" x14ac:dyDescent="0.25">
      <c r="A28" s="161"/>
      <c r="B28" s="163"/>
      <c r="C28" s="52"/>
      <c r="D28" s="53"/>
      <c r="E28" s="1"/>
      <c r="F28" s="1"/>
      <c r="G28" s="1"/>
      <c r="H28" s="1"/>
      <c r="I28" s="1"/>
    </row>
    <row r="29" spans="1:9" ht="75" x14ac:dyDescent="0.25">
      <c r="A29" s="161"/>
      <c r="B29" s="164" t="s">
        <v>25</v>
      </c>
      <c r="C29" s="42" t="s">
        <v>196</v>
      </c>
      <c r="D29" s="42" t="s">
        <v>197</v>
      </c>
      <c r="E29" s="42" t="s">
        <v>88</v>
      </c>
      <c r="F29" s="68" t="s">
        <v>84</v>
      </c>
      <c r="G29" s="42" t="s">
        <v>24</v>
      </c>
      <c r="H29" s="70" t="s">
        <v>198</v>
      </c>
      <c r="I29" s="42" t="s">
        <v>69</v>
      </c>
    </row>
    <row r="30" spans="1:9" ht="15.75" hidden="1" thickBot="1" x14ac:dyDescent="0.3">
      <c r="A30" s="161"/>
      <c r="B30" s="165">
        <v>2014</v>
      </c>
      <c r="C30" s="174"/>
      <c r="D30" s="174"/>
      <c r="E30" s="175"/>
      <c r="F30" s="176"/>
      <c r="G30" s="175"/>
      <c r="H30" s="175"/>
      <c r="I30" s="88"/>
    </row>
    <row r="31" spans="1:9" ht="15.75" hidden="1" thickBot="1" x14ac:dyDescent="0.3">
      <c r="A31" s="161"/>
      <c r="B31" s="165">
        <v>2015</v>
      </c>
      <c r="C31" s="174"/>
      <c r="D31" s="174"/>
      <c r="E31" s="175"/>
      <c r="F31" s="176"/>
      <c r="G31" s="175"/>
      <c r="H31" s="175"/>
      <c r="I31" s="88"/>
    </row>
    <row r="32" spans="1:9" ht="15.75" hidden="1" thickBot="1" x14ac:dyDescent="0.3">
      <c r="A32" s="161"/>
      <c r="B32" s="165">
        <v>2016</v>
      </c>
      <c r="C32" s="174"/>
      <c r="D32" s="174"/>
      <c r="E32" s="175"/>
      <c r="F32" s="176"/>
      <c r="G32" s="175"/>
      <c r="H32" s="175"/>
      <c r="I32" s="88"/>
    </row>
    <row r="33" spans="1:9" ht="15.75" hidden="1" thickBot="1" x14ac:dyDescent="0.3">
      <c r="A33" s="161"/>
      <c r="B33" s="165">
        <v>2017</v>
      </c>
      <c r="C33" s="174"/>
      <c r="D33" s="174"/>
      <c r="E33" s="175"/>
      <c r="F33" s="176"/>
      <c r="G33" s="175"/>
      <c r="H33" s="175"/>
      <c r="I33" s="88"/>
    </row>
    <row r="34" spans="1:9" ht="15.75" thickBot="1" x14ac:dyDescent="0.3">
      <c r="A34" s="161"/>
      <c r="B34" s="165">
        <v>2018</v>
      </c>
      <c r="C34" s="174">
        <f>'GA 2018'!$K$53</f>
        <v>-605537.7352168276</v>
      </c>
      <c r="D34" s="174">
        <f>'GA 2018'!$C$64</f>
        <v>-348978</v>
      </c>
      <c r="E34" s="175">
        <f>SUM('GA 2018'!$C$65:$C$77)</f>
        <v>-7500</v>
      </c>
      <c r="F34" s="176">
        <f>'GA 2018'!$C$79</f>
        <v>-356478</v>
      </c>
      <c r="G34" s="175">
        <f>F34-C34</f>
        <v>249059.7352168276</v>
      </c>
      <c r="H34" s="175">
        <f>'GA 2018'!$J$53</f>
        <v>46273444.846289203</v>
      </c>
      <c r="I34" s="88">
        <f>IF(ISERROR(G34/H34),0,G34/H34)</f>
        <v>5.3823469604251948E-3</v>
      </c>
    </row>
    <row r="35" spans="1:9" ht="15.75" thickBot="1" x14ac:dyDescent="0.3">
      <c r="A35" s="161"/>
      <c r="B35" s="166" t="s">
        <v>70</v>
      </c>
      <c r="C35" s="177">
        <f t="shared" ref="C35:H35" si="0">SUM(C30:C34)</f>
        <v>-605537.7352168276</v>
      </c>
      <c r="D35" s="177">
        <f t="shared" si="0"/>
        <v>-348978</v>
      </c>
      <c r="E35" s="177">
        <f t="shared" si="0"/>
        <v>-7500</v>
      </c>
      <c r="F35" s="177">
        <f t="shared" si="0"/>
        <v>-356478</v>
      </c>
      <c r="G35" s="177">
        <f t="shared" si="0"/>
        <v>249059.7352168276</v>
      </c>
      <c r="H35" s="177">
        <f t="shared" si="0"/>
        <v>46273444.846289203</v>
      </c>
      <c r="I35" s="72" t="s">
        <v>76</v>
      </c>
    </row>
  </sheetData>
  <sheetProtection algorithmName="SHA-512" hashValue="RHgu5BfyASbLiHLzuETsfqsS7qUjjIIsopivvyCdZl3O5K2qM+ZEIBMnIS6dppvW86llGnbylylEZ+h9CVDVqw==" saltValue="lcAW5AXfCWU/hNwEP0AADw==" spinCount="100000" sheet="1" objects="1" scenarios="1"/>
  <dataValidations count="2">
    <dataValidation type="list" allowBlank="1" showInputMessage="1" showErrorMessage="1" sqref="C17">
      <formula1>ListOfLDC</formula1>
    </dataValidation>
    <dataValidation type="list" allowBlank="1" showInputMessage="1" showErrorMessage="1" sqref="D20:D24">
      <formula1>"Yes,No"</formula1>
    </dataValidation>
  </dataValidations>
  <pageMargins left="0.25" right="0.25" top="0.75" bottom="0.75" header="0.3" footer="0.3"/>
  <pageSetup scale="54" fitToHeight="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69"/>
  <sheetViews>
    <sheetView showGridLines="0" zoomScaleNormal="100" workbookViewId="0">
      <selection sqref="A1:H1"/>
    </sheetView>
  </sheetViews>
  <sheetFormatPr defaultRowHeight="15" x14ac:dyDescent="0.25"/>
  <cols>
    <col min="1" max="1" width="9" customWidth="1"/>
    <col min="2" max="5" width="18.85546875" customWidth="1"/>
    <col min="6" max="6" width="26.28515625" customWidth="1"/>
    <col min="7" max="7" width="25.42578125" customWidth="1"/>
    <col min="8" max="8" width="17.85546875" customWidth="1"/>
    <col min="9" max="9" width="17" customWidth="1"/>
    <col min="10" max="10" width="20.7109375" customWidth="1"/>
    <col min="11" max="11" width="19.85546875" customWidth="1"/>
    <col min="12" max="12" width="15" customWidth="1"/>
    <col min="13" max="13" width="14.42578125" customWidth="1"/>
    <col min="14" max="14" width="21.42578125" customWidth="1"/>
    <col min="15" max="15" width="20.5703125" customWidth="1"/>
    <col min="16" max="16" width="22.140625" customWidth="1"/>
    <col min="17" max="17" width="21.28515625" customWidth="1"/>
    <col min="18" max="18" width="18.5703125" customWidth="1"/>
    <col min="19" max="19" width="17.5703125" customWidth="1"/>
    <col min="20" max="21" width="14.7109375" bestFit="1" customWidth="1"/>
    <col min="22" max="22" width="13.7109375" bestFit="1" customWidth="1"/>
  </cols>
  <sheetData>
    <row r="1" spans="1:22" x14ac:dyDescent="0.25">
      <c r="A1" s="239" t="s">
        <v>175</v>
      </c>
      <c r="B1" s="239"/>
      <c r="C1" s="239"/>
      <c r="D1" s="239"/>
      <c r="E1" s="239"/>
      <c r="F1" s="239"/>
      <c r="G1" s="239"/>
      <c r="H1" s="239"/>
    </row>
    <row r="2" spans="1:22" x14ac:dyDescent="0.25">
      <c r="A2" s="240" t="s">
        <v>176</v>
      </c>
      <c r="B2" s="240"/>
      <c r="C2" s="240"/>
      <c r="D2" s="240"/>
      <c r="E2" s="240"/>
      <c r="F2" s="240"/>
      <c r="G2" s="240"/>
      <c r="H2" s="240"/>
    </row>
    <row r="3" spans="1:22" x14ac:dyDescent="0.25">
      <c r="A3" s="119"/>
      <c r="T3" t="s">
        <v>186</v>
      </c>
      <c r="U3" t="s">
        <v>187</v>
      </c>
    </row>
    <row r="4" spans="1:22" ht="22.5" x14ac:dyDescent="0.25">
      <c r="A4" s="126" t="s">
        <v>101</v>
      </c>
      <c r="B4" s="126" t="s">
        <v>102</v>
      </c>
      <c r="C4" s="126"/>
      <c r="D4" s="126"/>
      <c r="E4" s="126"/>
      <c r="F4" s="126" t="s">
        <v>103</v>
      </c>
      <c r="G4" s="126" t="s">
        <v>104</v>
      </c>
      <c r="H4" s="126" t="s">
        <v>105</v>
      </c>
      <c r="I4" s="126" t="s">
        <v>106</v>
      </c>
      <c r="J4" s="126" t="s">
        <v>107</v>
      </c>
      <c r="K4" s="126" t="s">
        <v>108</v>
      </c>
      <c r="L4" s="126" t="s">
        <v>109</v>
      </c>
      <c r="M4" s="126" t="s">
        <v>110</v>
      </c>
      <c r="N4" s="126" t="s">
        <v>111</v>
      </c>
      <c r="O4" s="126" t="s">
        <v>112</v>
      </c>
      <c r="P4" s="126" t="s">
        <v>113</v>
      </c>
      <c r="Q4" s="126" t="s">
        <v>114</v>
      </c>
      <c r="R4" s="126" t="s">
        <v>115</v>
      </c>
      <c r="S4" s="127" t="s">
        <v>116</v>
      </c>
      <c r="T4" s="125" t="s">
        <v>173</v>
      </c>
      <c r="U4" s="125" t="s">
        <v>8</v>
      </c>
    </row>
    <row r="5" spans="1:22" ht="22.5" x14ac:dyDescent="0.25">
      <c r="A5" s="128" t="s">
        <v>117</v>
      </c>
      <c r="B5" s="128" t="s">
        <v>118</v>
      </c>
      <c r="C5" s="128"/>
      <c r="D5" s="128"/>
      <c r="E5" s="128"/>
      <c r="F5" s="129">
        <v>2735166167</v>
      </c>
      <c r="G5" s="129">
        <v>5493928</v>
      </c>
      <c r="H5" s="129">
        <v>8730758764</v>
      </c>
      <c r="I5" s="129">
        <v>3183669</v>
      </c>
      <c r="J5" s="129">
        <v>9692001985</v>
      </c>
      <c r="K5" s="129">
        <v>23895726</v>
      </c>
      <c r="L5" s="129">
        <v>811776337</v>
      </c>
      <c r="M5" s="129">
        <v>1381122</v>
      </c>
      <c r="N5" s="130">
        <v>3450770317</v>
      </c>
      <c r="O5" s="130">
        <v>6672805</v>
      </c>
      <c r="P5" s="129">
        <v>19234537086</v>
      </c>
      <c r="Q5" s="129">
        <v>28460517</v>
      </c>
      <c r="R5" s="131">
        <v>21969703253</v>
      </c>
      <c r="S5" s="132">
        <v>33954445</v>
      </c>
      <c r="T5" s="124">
        <v>21157926916</v>
      </c>
      <c r="U5" s="124">
        <v>12427168152</v>
      </c>
      <c r="V5" s="124"/>
    </row>
    <row r="6" spans="1:22" ht="22.5" x14ac:dyDescent="0.25">
      <c r="A6" s="128" t="s">
        <v>117</v>
      </c>
      <c r="B6" s="207" t="s">
        <v>211</v>
      </c>
      <c r="C6" s="208"/>
      <c r="D6" s="208"/>
      <c r="E6" s="208"/>
      <c r="F6" s="129">
        <v>197114360.37</v>
      </c>
      <c r="G6" s="129">
        <v>375574</v>
      </c>
      <c r="H6" s="129">
        <v>477444082.88</v>
      </c>
      <c r="I6" s="129">
        <v>94778.64</v>
      </c>
      <c r="J6" s="129">
        <v>921412854.80999994</v>
      </c>
      <c r="K6" s="129">
        <v>2146272.7000000002</v>
      </c>
      <c r="L6" s="129">
        <v>6196613.7000000002</v>
      </c>
      <c r="M6" s="129">
        <v>13103.85</v>
      </c>
      <c r="N6" s="130">
        <v>562293627.92999995</v>
      </c>
      <c r="O6" s="130">
        <v>1084589.18</v>
      </c>
      <c r="P6" s="129">
        <v>1405053551.3900001</v>
      </c>
      <c r="Q6" s="129">
        <v>2254155.19</v>
      </c>
      <c r="R6" s="131">
        <v>1602167911.76</v>
      </c>
      <c r="S6" s="132">
        <v>2629729.92</v>
      </c>
      <c r="T6" s="124">
        <v>1595971298.0599999</v>
      </c>
      <c r="U6" s="124">
        <v>1118527215.1799998</v>
      </c>
    </row>
    <row r="7" spans="1:22" x14ac:dyDescent="0.25">
      <c r="A7" s="128" t="s">
        <v>117</v>
      </c>
      <c r="B7" s="128" t="s">
        <v>119</v>
      </c>
      <c r="C7" s="128"/>
      <c r="D7" s="128"/>
      <c r="E7" s="128"/>
      <c r="F7" s="129">
        <v>7589178.4400000004</v>
      </c>
      <c r="G7" s="129">
        <v>8592</v>
      </c>
      <c r="H7" s="129">
        <v>107041096.09</v>
      </c>
      <c r="I7" s="129">
        <v>9869.01</v>
      </c>
      <c r="J7" s="129">
        <v>88433502.849999994</v>
      </c>
      <c r="K7" s="129">
        <v>192374.8</v>
      </c>
      <c r="L7" s="129">
        <v>0</v>
      </c>
      <c r="M7" s="129">
        <v>0</v>
      </c>
      <c r="N7" s="130">
        <v>58917721.789999999</v>
      </c>
      <c r="O7" s="130">
        <v>99618.3</v>
      </c>
      <c r="P7" s="129">
        <v>195474598.94</v>
      </c>
      <c r="Q7" s="129">
        <v>202243.81</v>
      </c>
      <c r="R7" s="131">
        <v>203063777.38</v>
      </c>
      <c r="S7" s="132">
        <v>210836.14</v>
      </c>
      <c r="T7" s="124">
        <v>203063777.38</v>
      </c>
      <c r="U7" s="124">
        <v>96022681.289999992</v>
      </c>
    </row>
    <row r="8" spans="1:22" x14ac:dyDescent="0.25">
      <c r="A8" s="128" t="s">
        <v>117</v>
      </c>
      <c r="B8" s="128" t="s">
        <v>120</v>
      </c>
      <c r="C8" s="128"/>
      <c r="D8" s="128"/>
      <c r="E8" s="128"/>
      <c r="F8" s="129">
        <v>1232089.98</v>
      </c>
      <c r="G8" s="129">
        <v>2603</v>
      </c>
      <c r="H8" s="129">
        <v>13371836.82</v>
      </c>
      <c r="I8" s="129">
        <v>0</v>
      </c>
      <c r="J8" s="129">
        <v>15005971.630000001</v>
      </c>
      <c r="K8" s="129">
        <v>42253.94</v>
      </c>
      <c r="L8" s="129">
        <v>0</v>
      </c>
      <c r="M8" s="129">
        <v>0</v>
      </c>
      <c r="N8" s="130">
        <v>4563646.5599999996</v>
      </c>
      <c r="O8" s="130">
        <v>18088.38</v>
      </c>
      <c r="P8" s="129">
        <v>28377808.449999999</v>
      </c>
      <c r="Q8" s="129">
        <v>42253.94</v>
      </c>
      <c r="R8" s="131">
        <v>29609898.43</v>
      </c>
      <c r="S8" s="132">
        <v>44857.54</v>
      </c>
      <c r="T8" s="124">
        <v>29609898.43</v>
      </c>
      <c r="U8" s="124">
        <v>16238061.610000001</v>
      </c>
    </row>
    <row r="9" spans="1:22" ht="33.75" x14ac:dyDescent="0.25">
      <c r="A9" s="128" t="s">
        <v>117</v>
      </c>
      <c r="B9" s="128" t="s">
        <v>172</v>
      </c>
      <c r="C9" s="128"/>
      <c r="D9" s="128"/>
      <c r="E9" s="128"/>
      <c r="F9" s="129">
        <v>60613020</v>
      </c>
      <c r="G9" s="129">
        <v>100189</v>
      </c>
      <c r="H9" s="129">
        <v>360840844</v>
      </c>
      <c r="I9" s="129">
        <v>96062</v>
      </c>
      <c r="J9" s="129">
        <v>439293405</v>
      </c>
      <c r="K9" s="129">
        <v>938025</v>
      </c>
      <c r="L9" s="129">
        <v>116775525</v>
      </c>
      <c r="M9" s="129">
        <v>190405</v>
      </c>
      <c r="N9" s="130">
        <v>280305798</v>
      </c>
      <c r="O9" s="130">
        <v>480944</v>
      </c>
      <c r="P9" s="129">
        <v>916909774</v>
      </c>
      <c r="Q9" s="129">
        <v>1224492</v>
      </c>
      <c r="R9" s="131">
        <v>977522794</v>
      </c>
      <c r="S9" s="132">
        <v>1324681</v>
      </c>
      <c r="T9" s="124">
        <v>860747269</v>
      </c>
      <c r="U9" s="124">
        <v>499906425</v>
      </c>
    </row>
    <row r="10" spans="1:22" x14ac:dyDescent="0.25">
      <c r="A10" s="128" t="s">
        <v>117</v>
      </c>
      <c r="B10" s="128" t="s">
        <v>121</v>
      </c>
      <c r="C10" s="128"/>
      <c r="D10" s="128"/>
      <c r="E10" s="128"/>
      <c r="F10" s="129">
        <v>158219509.30000001</v>
      </c>
      <c r="G10" s="129">
        <v>332352</v>
      </c>
      <c r="H10" s="129">
        <v>383768359.55000001</v>
      </c>
      <c r="I10" s="129">
        <v>112785.16</v>
      </c>
      <c r="J10" s="129">
        <v>350272883.18000001</v>
      </c>
      <c r="K10" s="129">
        <v>978161.98</v>
      </c>
      <c r="L10" s="129">
        <v>49798281</v>
      </c>
      <c r="M10" s="129">
        <v>119621.52</v>
      </c>
      <c r="N10" s="130">
        <v>116262049</v>
      </c>
      <c r="O10" s="130">
        <v>226480.18</v>
      </c>
      <c r="P10" s="129">
        <v>783839523.73000002</v>
      </c>
      <c r="Q10" s="129">
        <v>1210568.6599999999</v>
      </c>
      <c r="R10" s="131">
        <v>942059033.02999997</v>
      </c>
      <c r="S10" s="132">
        <v>1542920.96</v>
      </c>
      <c r="T10" s="124">
        <v>892260752.02999997</v>
      </c>
      <c r="U10" s="124">
        <v>508492392.48000002</v>
      </c>
    </row>
    <row r="11" spans="1:22" x14ac:dyDescent="0.25">
      <c r="A11" s="128" t="s">
        <v>117</v>
      </c>
      <c r="B11" s="128" t="s">
        <v>122</v>
      </c>
      <c r="C11" s="128"/>
      <c r="D11" s="128"/>
      <c r="E11" s="128"/>
      <c r="F11" s="129">
        <v>176577660</v>
      </c>
      <c r="G11" s="129">
        <v>405566</v>
      </c>
      <c r="H11" s="129">
        <v>762645853</v>
      </c>
      <c r="I11" s="129">
        <v>366461</v>
      </c>
      <c r="J11" s="129">
        <v>617809779</v>
      </c>
      <c r="K11" s="129">
        <v>1631018</v>
      </c>
      <c r="L11" s="129">
        <v>0</v>
      </c>
      <c r="M11" s="129">
        <v>0</v>
      </c>
      <c r="N11" s="130">
        <v>126515929</v>
      </c>
      <c r="O11" s="130">
        <v>310497</v>
      </c>
      <c r="P11" s="129">
        <v>1380455632</v>
      </c>
      <c r="Q11" s="129">
        <v>1997479</v>
      </c>
      <c r="R11" s="131">
        <v>1557033292</v>
      </c>
      <c r="S11" s="132">
        <v>2403045</v>
      </c>
      <c r="T11" s="124">
        <v>1557033292</v>
      </c>
      <c r="U11" s="124">
        <v>794387439</v>
      </c>
    </row>
    <row r="12" spans="1:22" ht="22.5" x14ac:dyDescent="0.25">
      <c r="A12" s="128" t="s">
        <v>117</v>
      </c>
      <c r="B12" s="128" t="s">
        <v>123</v>
      </c>
      <c r="C12" s="128"/>
      <c r="D12" s="128"/>
      <c r="E12" s="128"/>
      <c r="F12" s="129">
        <v>29686787.5</v>
      </c>
      <c r="G12" s="129">
        <v>33427</v>
      </c>
      <c r="H12" s="129">
        <v>254865795.34</v>
      </c>
      <c r="I12" s="129">
        <v>45229.73</v>
      </c>
      <c r="J12" s="129">
        <v>168246626.28999999</v>
      </c>
      <c r="K12" s="129">
        <v>528462.72</v>
      </c>
      <c r="L12" s="129">
        <v>0</v>
      </c>
      <c r="M12" s="129">
        <v>0</v>
      </c>
      <c r="N12" s="130">
        <v>58621262.450000003</v>
      </c>
      <c r="O12" s="130">
        <v>176722.29</v>
      </c>
      <c r="P12" s="129">
        <v>423112421.63</v>
      </c>
      <c r="Q12" s="129">
        <v>573692.44999999995</v>
      </c>
      <c r="R12" s="131">
        <v>452799209.13</v>
      </c>
      <c r="S12" s="132">
        <v>607120.19999999995</v>
      </c>
      <c r="T12" s="124">
        <v>452799209.13</v>
      </c>
      <c r="U12" s="124">
        <v>197933413.78999999</v>
      </c>
    </row>
    <row r="13" spans="1:22" ht="22.5" x14ac:dyDescent="0.25">
      <c r="A13" s="128" t="s">
        <v>117</v>
      </c>
      <c r="B13" s="128" t="s">
        <v>124</v>
      </c>
      <c r="C13" s="128"/>
      <c r="D13" s="128"/>
      <c r="E13" s="128"/>
      <c r="F13" s="129">
        <v>15455698</v>
      </c>
      <c r="G13" s="129">
        <v>22790</v>
      </c>
      <c r="H13" s="129">
        <v>61928647</v>
      </c>
      <c r="I13" s="129">
        <v>5373.88</v>
      </c>
      <c r="J13" s="129">
        <v>57244721</v>
      </c>
      <c r="K13" s="129">
        <v>150396.32</v>
      </c>
      <c r="L13" s="129">
        <v>2990901.7</v>
      </c>
      <c r="M13" s="129">
        <v>5479.21</v>
      </c>
      <c r="N13" s="130">
        <v>0</v>
      </c>
      <c r="O13" s="130">
        <v>0</v>
      </c>
      <c r="P13" s="129">
        <v>122164269.7</v>
      </c>
      <c r="Q13" s="129">
        <v>161249.41</v>
      </c>
      <c r="R13" s="131">
        <v>137619967.69999999</v>
      </c>
      <c r="S13" s="132">
        <v>184040.21</v>
      </c>
      <c r="T13" s="124">
        <v>134629066</v>
      </c>
      <c r="U13" s="124">
        <v>72700419</v>
      </c>
    </row>
    <row r="14" spans="1:22" ht="22.5" x14ac:dyDescent="0.25">
      <c r="A14" s="128" t="s">
        <v>117</v>
      </c>
      <c r="B14" s="128" t="s">
        <v>125</v>
      </c>
      <c r="C14" s="128"/>
      <c r="D14" s="128"/>
      <c r="E14" s="128"/>
      <c r="F14" s="129">
        <v>478450</v>
      </c>
      <c r="G14" s="129">
        <v>750</v>
      </c>
      <c r="H14" s="129">
        <v>17529372</v>
      </c>
      <c r="I14" s="129">
        <v>826.69</v>
      </c>
      <c r="J14" s="129">
        <v>6565386</v>
      </c>
      <c r="K14" s="129">
        <v>16771</v>
      </c>
      <c r="L14" s="129">
        <v>0</v>
      </c>
      <c r="M14" s="129">
        <v>0</v>
      </c>
      <c r="N14" s="130">
        <v>0</v>
      </c>
      <c r="O14" s="130">
        <v>0</v>
      </c>
      <c r="P14" s="129">
        <v>24094758</v>
      </c>
      <c r="Q14" s="129">
        <v>17597.689999999999</v>
      </c>
      <c r="R14" s="131">
        <v>24573208</v>
      </c>
      <c r="S14" s="132">
        <v>18348.29</v>
      </c>
      <c r="T14" s="124">
        <v>24573208</v>
      </c>
      <c r="U14" s="124">
        <v>7043836</v>
      </c>
    </row>
    <row r="15" spans="1:22" ht="22.5" x14ac:dyDescent="0.25">
      <c r="A15" s="128" t="s">
        <v>117</v>
      </c>
      <c r="B15" s="128" t="s">
        <v>126</v>
      </c>
      <c r="C15" s="128"/>
      <c r="D15" s="128"/>
      <c r="E15" s="128"/>
      <c r="F15" s="129">
        <v>798369</v>
      </c>
      <c r="G15" s="129">
        <v>0</v>
      </c>
      <c r="H15" s="129">
        <v>23247457</v>
      </c>
      <c r="I15" s="129">
        <v>0</v>
      </c>
      <c r="J15" s="129">
        <v>3782579</v>
      </c>
      <c r="K15" s="129">
        <v>11209</v>
      </c>
      <c r="L15" s="129">
        <v>0</v>
      </c>
      <c r="M15" s="129">
        <v>0</v>
      </c>
      <c r="N15" s="130">
        <v>0</v>
      </c>
      <c r="O15" s="130">
        <v>0</v>
      </c>
      <c r="P15" s="129">
        <v>27030036</v>
      </c>
      <c r="Q15" s="129">
        <v>11209</v>
      </c>
      <c r="R15" s="131">
        <v>27828405</v>
      </c>
      <c r="S15" s="132">
        <v>11209</v>
      </c>
      <c r="T15" s="124">
        <v>27828405</v>
      </c>
      <c r="U15" s="124">
        <v>4580948</v>
      </c>
    </row>
    <row r="16" spans="1:22" ht="22.5" x14ac:dyDescent="0.25">
      <c r="A16" s="128" t="s">
        <v>117</v>
      </c>
      <c r="B16" s="208" t="s">
        <v>212</v>
      </c>
      <c r="C16" s="208"/>
      <c r="D16" s="208"/>
      <c r="E16" s="208"/>
      <c r="F16" s="129">
        <v>250846891</v>
      </c>
      <c r="G16" s="129">
        <v>390824</v>
      </c>
      <c r="H16" s="129">
        <v>1202178782</v>
      </c>
      <c r="I16" s="129">
        <v>257570</v>
      </c>
      <c r="J16" s="129">
        <v>1017409890</v>
      </c>
      <c r="K16" s="129">
        <v>2245224</v>
      </c>
      <c r="L16" s="129">
        <v>38095925</v>
      </c>
      <c r="M16" s="129">
        <v>74250</v>
      </c>
      <c r="N16" s="130">
        <v>413770175</v>
      </c>
      <c r="O16" s="130">
        <v>787331</v>
      </c>
      <c r="P16" s="129">
        <v>2257684597</v>
      </c>
      <c r="Q16" s="129">
        <v>2577044</v>
      </c>
      <c r="R16" s="131">
        <v>2508531488</v>
      </c>
      <c r="S16" s="132">
        <v>2967868</v>
      </c>
      <c r="T16" s="124">
        <v>2470435563</v>
      </c>
      <c r="U16" s="124">
        <v>1268256781</v>
      </c>
    </row>
    <row r="17" spans="1:22" ht="22.5" x14ac:dyDescent="0.25">
      <c r="A17" s="128" t="s">
        <v>117</v>
      </c>
      <c r="B17" s="208" t="s">
        <v>213</v>
      </c>
      <c r="C17" s="208"/>
      <c r="D17" s="208"/>
      <c r="E17" s="208"/>
      <c r="F17" s="129">
        <v>106725615</v>
      </c>
      <c r="G17" s="129">
        <v>185907</v>
      </c>
      <c r="H17" s="129">
        <v>449207866</v>
      </c>
      <c r="I17" s="129">
        <v>135039</v>
      </c>
      <c r="J17" s="129">
        <v>263146477</v>
      </c>
      <c r="K17" s="129">
        <v>601259</v>
      </c>
      <c r="L17" s="129">
        <v>4279141</v>
      </c>
      <c r="M17" s="129">
        <v>8605</v>
      </c>
      <c r="N17" s="130">
        <v>98787815</v>
      </c>
      <c r="O17" s="130">
        <v>171705</v>
      </c>
      <c r="P17" s="129">
        <v>716633484</v>
      </c>
      <c r="Q17" s="129">
        <v>744903</v>
      </c>
      <c r="R17" s="131">
        <v>823359099</v>
      </c>
      <c r="S17" s="132">
        <v>930810</v>
      </c>
      <c r="T17" s="124">
        <v>819079958</v>
      </c>
      <c r="U17" s="124">
        <v>369872092</v>
      </c>
    </row>
    <row r="18" spans="1:22" x14ac:dyDescent="0.25">
      <c r="A18" s="128" t="s">
        <v>117</v>
      </c>
      <c r="B18" s="128" t="s">
        <v>127</v>
      </c>
      <c r="C18" s="128"/>
      <c r="D18" s="128"/>
      <c r="E18" s="128"/>
      <c r="F18" s="129">
        <v>1</v>
      </c>
      <c r="G18" s="129">
        <v>1</v>
      </c>
      <c r="H18" s="129">
        <v>107468847</v>
      </c>
      <c r="I18" s="129">
        <v>7540</v>
      </c>
      <c r="J18" s="129">
        <v>112352023</v>
      </c>
      <c r="K18" s="129">
        <v>187474</v>
      </c>
      <c r="L18" s="129">
        <v>0</v>
      </c>
      <c r="M18" s="129">
        <v>0</v>
      </c>
      <c r="N18" s="130">
        <v>10527574</v>
      </c>
      <c r="O18" s="130">
        <v>55609</v>
      </c>
      <c r="P18" s="129">
        <v>219820870</v>
      </c>
      <c r="Q18" s="129">
        <v>195014</v>
      </c>
      <c r="R18" s="131">
        <v>219820871</v>
      </c>
      <c r="S18" s="132">
        <v>195015</v>
      </c>
      <c r="T18" s="124">
        <v>219820871</v>
      </c>
      <c r="U18" s="124">
        <v>112352024</v>
      </c>
    </row>
    <row r="19" spans="1:22" x14ac:dyDescent="0.25">
      <c r="A19" s="128" t="s">
        <v>117</v>
      </c>
      <c r="B19" s="128" t="s">
        <v>128</v>
      </c>
      <c r="C19" s="128"/>
      <c r="D19" s="128"/>
      <c r="E19" s="128"/>
      <c r="F19" s="129">
        <v>227507289</v>
      </c>
      <c r="G19" s="129">
        <v>504762</v>
      </c>
      <c r="H19" s="129">
        <v>650599864.13999999</v>
      </c>
      <c r="I19" s="129">
        <v>121226.4</v>
      </c>
      <c r="J19" s="129">
        <v>724724625.66999996</v>
      </c>
      <c r="K19" s="129">
        <v>2171002.7599999998</v>
      </c>
      <c r="L19" s="129">
        <v>40066139.259999998</v>
      </c>
      <c r="M19" s="129">
        <v>67941.7</v>
      </c>
      <c r="N19" s="130">
        <v>177256773.63999999</v>
      </c>
      <c r="O19" s="130">
        <v>388700.96</v>
      </c>
      <c r="P19" s="129">
        <v>1415390629.0699999</v>
      </c>
      <c r="Q19" s="129">
        <v>2360170.86</v>
      </c>
      <c r="R19" s="131">
        <v>1642897918.0699999</v>
      </c>
      <c r="S19" s="132">
        <v>2864932.86</v>
      </c>
      <c r="T19" s="124">
        <v>1602831778.8099999</v>
      </c>
      <c r="U19" s="124">
        <v>952231914.66999996</v>
      </c>
    </row>
    <row r="20" spans="1:22" s="152" customFormat="1" ht="22.5" x14ac:dyDescent="0.25">
      <c r="A20" s="128" t="s">
        <v>117</v>
      </c>
      <c r="B20" s="128" t="s">
        <v>129</v>
      </c>
      <c r="C20" s="128"/>
      <c r="D20" s="128"/>
      <c r="E20" s="128"/>
      <c r="F20" s="129">
        <v>183353413.86000001</v>
      </c>
      <c r="G20" s="129">
        <v>337747</v>
      </c>
      <c r="H20" s="129">
        <v>520193823.5402</v>
      </c>
      <c r="I20" s="129">
        <v>124114.82333300001</v>
      </c>
      <c r="J20" s="129">
        <v>447522831.73300004</v>
      </c>
      <c r="K20" s="129">
        <v>1269751.25</v>
      </c>
      <c r="L20" s="129">
        <v>8368766.4000000004</v>
      </c>
      <c r="M20" s="129">
        <v>18909.099999999999</v>
      </c>
      <c r="N20" s="129">
        <v>259693420.31</v>
      </c>
      <c r="O20" s="129">
        <v>599210.93000000005</v>
      </c>
      <c r="P20" s="129">
        <v>976085421.67320001</v>
      </c>
      <c r="Q20" s="129">
        <v>1412775.1733329999</v>
      </c>
      <c r="R20" s="129">
        <v>1159438835.5332</v>
      </c>
      <c r="S20" s="129">
        <v>1750523.0733329998</v>
      </c>
      <c r="T20" s="129">
        <v>1151070069.1332002</v>
      </c>
      <c r="U20" s="129">
        <v>630876245.59299994</v>
      </c>
      <c r="V20" s="152" t="s">
        <v>206</v>
      </c>
    </row>
    <row r="21" spans="1:22" x14ac:dyDescent="0.25">
      <c r="A21" s="128" t="s">
        <v>117</v>
      </c>
      <c r="B21" s="128" t="s">
        <v>130</v>
      </c>
      <c r="C21" s="128"/>
      <c r="D21" s="128"/>
      <c r="E21" s="128"/>
      <c r="F21" s="129">
        <v>210569707</v>
      </c>
      <c r="G21" s="129">
        <v>444018</v>
      </c>
      <c r="H21" s="129">
        <v>911300246.80999994</v>
      </c>
      <c r="I21" s="129">
        <v>483761.84</v>
      </c>
      <c r="J21" s="129">
        <v>1002407655.7</v>
      </c>
      <c r="K21" s="129">
        <v>2271498.2000000002</v>
      </c>
      <c r="L21" s="129">
        <v>242857315.5</v>
      </c>
      <c r="M21" s="129">
        <v>463568.8</v>
      </c>
      <c r="N21" s="130">
        <v>495677164.07999998</v>
      </c>
      <c r="O21" s="130">
        <v>975912</v>
      </c>
      <c r="P21" s="129">
        <v>2156565218.0100002</v>
      </c>
      <c r="Q21" s="129">
        <v>3218828.84</v>
      </c>
      <c r="R21" s="131">
        <v>2367134925.0100002</v>
      </c>
      <c r="S21" s="132">
        <v>3662847.64</v>
      </c>
      <c r="T21" s="124">
        <v>2124277609.51</v>
      </c>
      <c r="U21" s="124">
        <v>1212977362.7</v>
      </c>
    </row>
    <row r="22" spans="1:22" ht="33.75" x14ac:dyDescent="0.25">
      <c r="A22" s="128" t="s">
        <v>117</v>
      </c>
      <c r="B22" s="197" t="s">
        <v>200</v>
      </c>
      <c r="C22" s="128"/>
      <c r="D22" s="128"/>
      <c r="E22" s="128"/>
      <c r="F22" s="129">
        <v>36838997.079999998</v>
      </c>
      <c r="G22" s="129">
        <v>62008</v>
      </c>
      <c r="H22" s="129">
        <v>156368050.84</v>
      </c>
      <c r="I22" s="129">
        <v>27806.93</v>
      </c>
      <c r="J22" s="129">
        <v>95469385.260000005</v>
      </c>
      <c r="K22" s="129">
        <v>223834.7</v>
      </c>
      <c r="L22" s="129">
        <v>2622219.85</v>
      </c>
      <c r="M22" s="129">
        <v>4948.96</v>
      </c>
      <c r="N22" s="130">
        <v>43660807.75</v>
      </c>
      <c r="O22" s="130">
        <v>88754.7</v>
      </c>
      <c r="P22" s="129">
        <v>254459655.94999999</v>
      </c>
      <c r="Q22" s="129">
        <v>256590.59</v>
      </c>
      <c r="R22" s="131">
        <v>291298653.02999997</v>
      </c>
      <c r="S22" s="132">
        <v>318599.03000000003</v>
      </c>
      <c r="T22" s="124">
        <v>288676433.18000001</v>
      </c>
      <c r="U22" s="124">
        <v>132308382.34</v>
      </c>
    </row>
    <row r="23" spans="1:22" ht="33.75" x14ac:dyDescent="0.25">
      <c r="A23" s="128" t="s">
        <v>117</v>
      </c>
      <c r="B23" s="128" t="s">
        <v>201</v>
      </c>
      <c r="C23" s="128"/>
      <c r="D23" s="128"/>
      <c r="E23" s="128"/>
      <c r="F23" s="129">
        <v>52664112</v>
      </c>
      <c r="G23" s="129">
        <v>109464</v>
      </c>
      <c r="H23" s="129">
        <v>170501882</v>
      </c>
      <c r="I23" s="129">
        <v>53268.71</v>
      </c>
      <c r="J23" s="129">
        <v>255076321</v>
      </c>
      <c r="K23" s="129">
        <v>502211.92</v>
      </c>
      <c r="L23" s="129">
        <v>0</v>
      </c>
      <c r="M23" s="129">
        <v>0</v>
      </c>
      <c r="N23" s="130">
        <v>108673765</v>
      </c>
      <c r="O23" s="130">
        <v>247265.74</v>
      </c>
      <c r="P23" s="129">
        <v>425578203</v>
      </c>
      <c r="Q23" s="129">
        <v>555480.63</v>
      </c>
      <c r="R23" s="131">
        <v>478242315</v>
      </c>
      <c r="S23" s="132">
        <v>664944.63</v>
      </c>
      <c r="T23" s="124">
        <v>478242315</v>
      </c>
      <c r="U23" s="124">
        <v>307740433</v>
      </c>
    </row>
    <row r="24" spans="1:22" ht="33.75" x14ac:dyDescent="0.25">
      <c r="A24" s="128" t="s">
        <v>117</v>
      </c>
      <c r="B24" s="128" t="s">
        <v>208</v>
      </c>
      <c r="C24" s="128"/>
      <c r="D24" s="128"/>
      <c r="E24" s="128"/>
      <c r="F24" s="129">
        <v>16301729</v>
      </c>
      <c r="G24" s="129">
        <v>28280</v>
      </c>
      <c r="H24" s="129">
        <v>37879556</v>
      </c>
      <c r="I24" s="129">
        <v>10155.73</v>
      </c>
      <c r="J24" s="129">
        <v>21704799</v>
      </c>
      <c r="K24" s="129">
        <v>60671.87</v>
      </c>
      <c r="L24" s="129">
        <v>63334264</v>
      </c>
      <c r="M24" s="129">
        <v>158301.4</v>
      </c>
      <c r="N24" s="130">
        <v>8950719</v>
      </c>
      <c r="O24" s="130">
        <v>16378.6</v>
      </c>
      <c r="P24" s="129">
        <v>122918619</v>
      </c>
      <c r="Q24" s="129">
        <v>229129</v>
      </c>
      <c r="R24" s="131">
        <v>139220348</v>
      </c>
      <c r="S24" s="132">
        <v>257409.34</v>
      </c>
      <c r="T24" s="124">
        <v>75886084</v>
      </c>
      <c r="U24" s="124">
        <v>38006528</v>
      </c>
    </row>
    <row r="25" spans="1:22" ht="33.75" x14ac:dyDescent="0.25">
      <c r="A25" s="128" t="s">
        <v>117</v>
      </c>
      <c r="B25" s="128" t="s">
        <v>131</v>
      </c>
      <c r="C25" s="128"/>
      <c r="D25" s="128"/>
      <c r="E25" s="128"/>
      <c r="F25" s="129">
        <v>8259498.4000000004</v>
      </c>
      <c r="G25" s="129">
        <v>14739</v>
      </c>
      <c r="H25" s="129">
        <v>37401936.700000003</v>
      </c>
      <c r="I25" s="129">
        <v>2791.9</v>
      </c>
      <c r="J25" s="129">
        <v>8855247.9000000004</v>
      </c>
      <c r="K25" s="129">
        <v>21742.1</v>
      </c>
      <c r="L25" s="129">
        <v>0</v>
      </c>
      <c r="M25" s="129">
        <v>0</v>
      </c>
      <c r="N25" s="130">
        <v>0</v>
      </c>
      <c r="O25" s="130">
        <v>0</v>
      </c>
      <c r="P25" s="129">
        <v>46257184.600000001</v>
      </c>
      <c r="Q25" s="129">
        <v>24534</v>
      </c>
      <c r="R25" s="131">
        <v>54516683</v>
      </c>
      <c r="S25" s="132">
        <v>39273</v>
      </c>
      <c r="T25" s="124">
        <v>54516683</v>
      </c>
      <c r="U25" s="124">
        <v>17114746.300000001</v>
      </c>
    </row>
    <row r="26" spans="1:22" ht="22.5" x14ac:dyDescent="0.25">
      <c r="A26" s="128" t="s">
        <v>117</v>
      </c>
      <c r="B26" s="128" t="s">
        <v>132</v>
      </c>
      <c r="C26" s="128"/>
      <c r="D26" s="128"/>
      <c r="E26" s="128"/>
      <c r="F26" s="129">
        <v>68913583.099999994</v>
      </c>
      <c r="G26" s="129">
        <v>169060</v>
      </c>
      <c r="H26" s="129">
        <v>299644634.06999999</v>
      </c>
      <c r="I26" s="129">
        <v>56516.35</v>
      </c>
      <c r="J26" s="129">
        <v>111682700.55</v>
      </c>
      <c r="K26" s="129">
        <v>322405.03999999998</v>
      </c>
      <c r="L26" s="129">
        <v>10695832.890000001</v>
      </c>
      <c r="M26" s="129">
        <v>20658.14</v>
      </c>
      <c r="N26" s="130">
        <v>4507656.12</v>
      </c>
      <c r="O26" s="130">
        <v>12525.04</v>
      </c>
      <c r="P26" s="129">
        <v>422023167.50999999</v>
      </c>
      <c r="Q26" s="129">
        <v>399579.53</v>
      </c>
      <c r="R26" s="131">
        <v>490936750.61000001</v>
      </c>
      <c r="S26" s="132">
        <v>568640.38</v>
      </c>
      <c r="T26" s="124">
        <v>480240917.71999997</v>
      </c>
      <c r="U26" s="124">
        <v>180596283.64999998</v>
      </c>
    </row>
    <row r="27" spans="1:22" x14ac:dyDescent="0.25">
      <c r="A27" s="128" t="s">
        <v>117</v>
      </c>
      <c r="B27" s="128" t="s">
        <v>133</v>
      </c>
      <c r="C27" s="128"/>
      <c r="D27" s="128"/>
      <c r="E27" s="128"/>
      <c r="F27" s="129">
        <v>127658497.11</v>
      </c>
      <c r="G27" s="129">
        <v>282391</v>
      </c>
      <c r="H27" s="129">
        <v>192146831.27000001</v>
      </c>
      <c r="I27" s="129">
        <v>54830.8</v>
      </c>
      <c r="J27" s="129">
        <v>269823282.29000002</v>
      </c>
      <c r="K27" s="129">
        <v>601038.38</v>
      </c>
      <c r="L27" s="129">
        <v>3139758.12</v>
      </c>
      <c r="M27" s="129">
        <v>5723.72</v>
      </c>
      <c r="N27" s="130">
        <v>178028756.16999999</v>
      </c>
      <c r="O27" s="130">
        <v>370404.2</v>
      </c>
      <c r="P27" s="129">
        <v>465109871.68000001</v>
      </c>
      <c r="Q27" s="129">
        <v>661592.9</v>
      </c>
      <c r="R27" s="131">
        <v>592768368.78999996</v>
      </c>
      <c r="S27" s="132">
        <v>943984.14</v>
      </c>
      <c r="T27" s="124">
        <v>589628610.67000008</v>
      </c>
      <c r="U27" s="124">
        <v>397481779.40000004</v>
      </c>
    </row>
    <row r="28" spans="1:22" ht="22.5" x14ac:dyDescent="0.25">
      <c r="A28" s="128" t="s">
        <v>117</v>
      </c>
      <c r="B28" s="128" t="s">
        <v>134</v>
      </c>
      <c r="C28" s="128"/>
      <c r="D28" s="128"/>
      <c r="E28" s="128"/>
      <c r="F28" s="129">
        <v>727134.55</v>
      </c>
      <c r="G28" s="129">
        <v>0</v>
      </c>
      <c r="H28" s="129">
        <v>52620671</v>
      </c>
      <c r="I28" s="129">
        <v>0</v>
      </c>
      <c r="J28" s="129">
        <v>18961128</v>
      </c>
      <c r="K28" s="129">
        <v>49880</v>
      </c>
      <c r="L28" s="129">
        <v>0</v>
      </c>
      <c r="M28" s="129">
        <v>0</v>
      </c>
      <c r="N28" s="130">
        <v>0</v>
      </c>
      <c r="O28" s="130">
        <v>0</v>
      </c>
      <c r="P28" s="129">
        <v>71581799</v>
      </c>
      <c r="Q28" s="129">
        <v>49880</v>
      </c>
      <c r="R28" s="131">
        <v>72308933.549999997</v>
      </c>
      <c r="S28" s="132">
        <v>49880</v>
      </c>
      <c r="T28" s="124">
        <v>72308933.549999997</v>
      </c>
      <c r="U28" s="124">
        <v>19688262.550000001</v>
      </c>
    </row>
    <row r="29" spans="1:22" ht="22.5" x14ac:dyDescent="0.25">
      <c r="A29" s="128" t="s">
        <v>117</v>
      </c>
      <c r="B29" s="128" t="s">
        <v>135</v>
      </c>
      <c r="C29" s="128"/>
      <c r="D29" s="128"/>
      <c r="E29" s="128"/>
      <c r="F29" s="129">
        <v>83591639.680000007</v>
      </c>
      <c r="G29" s="129">
        <v>147260</v>
      </c>
      <c r="H29" s="129">
        <v>514629970.98000002</v>
      </c>
      <c r="I29" s="129">
        <v>173561.67</v>
      </c>
      <c r="J29" s="129">
        <v>245875032.91999999</v>
      </c>
      <c r="K29" s="129">
        <v>570066.76</v>
      </c>
      <c r="L29" s="129">
        <v>3624729.23</v>
      </c>
      <c r="M29" s="129">
        <v>6810.36</v>
      </c>
      <c r="N29" s="130">
        <v>36594283.759999998</v>
      </c>
      <c r="O29" s="130">
        <v>138457.79</v>
      </c>
      <c r="P29" s="129">
        <v>764129733.13</v>
      </c>
      <c r="Q29" s="129">
        <v>750438.79</v>
      </c>
      <c r="R29" s="131">
        <v>847721372.80999994</v>
      </c>
      <c r="S29" s="132">
        <v>897699.23</v>
      </c>
      <c r="T29" s="124">
        <v>844096643.58000004</v>
      </c>
      <c r="U29" s="124">
        <v>329466672.60000002</v>
      </c>
    </row>
    <row r="30" spans="1:22" ht="22.5" x14ac:dyDescent="0.25">
      <c r="A30" s="128" t="s">
        <v>117</v>
      </c>
      <c r="B30" s="128" t="s">
        <v>136</v>
      </c>
      <c r="C30" s="128"/>
      <c r="D30" s="128"/>
      <c r="E30" s="128"/>
      <c r="F30" s="129">
        <v>17783005.859999999</v>
      </c>
      <c r="G30" s="129">
        <v>33510</v>
      </c>
      <c r="H30" s="129">
        <v>105239592.08</v>
      </c>
      <c r="I30" s="129">
        <v>7372.42</v>
      </c>
      <c r="J30" s="129">
        <v>76441698.939999998</v>
      </c>
      <c r="K30" s="129">
        <v>249262.46</v>
      </c>
      <c r="L30" s="129">
        <v>3429861.18</v>
      </c>
      <c r="M30" s="129">
        <v>6718.85</v>
      </c>
      <c r="N30" s="130">
        <v>1987519.2</v>
      </c>
      <c r="O30" s="130">
        <v>4930.41</v>
      </c>
      <c r="P30" s="129">
        <v>185111152.19999999</v>
      </c>
      <c r="Q30" s="129">
        <v>263353.73</v>
      </c>
      <c r="R30" s="131">
        <v>202894158.06</v>
      </c>
      <c r="S30" s="132">
        <v>296864.11</v>
      </c>
      <c r="T30" s="124">
        <v>199464296.88</v>
      </c>
      <c r="U30" s="124">
        <v>94224704.799999997</v>
      </c>
    </row>
    <row r="31" spans="1:22" x14ac:dyDescent="0.25">
      <c r="A31" s="128" t="s">
        <v>117</v>
      </c>
      <c r="B31" s="128" t="s">
        <v>137</v>
      </c>
      <c r="C31" s="128"/>
      <c r="D31" s="128"/>
      <c r="E31" s="128"/>
      <c r="F31" s="129">
        <v>67385238</v>
      </c>
      <c r="G31" s="129">
        <v>128208</v>
      </c>
      <c r="H31" s="129">
        <v>245359146</v>
      </c>
      <c r="I31" s="129">
        <v>54012</v>
      </c>
      <c r="J31" s="129">
        <v>164250010</v>
      </c>
      <c r="K31" s="129">
        <v>471178</v>
      </c>
      <c r="L31" s="129">
        <v>4234039</v>
      </c>
      <c r="M31" s="129">
        <v>7376</v>
      </c>
      <c r="N31" s="130">
        <v>44894121</v>
      </c>
      <c r="O31" s="130">
        <v>128188</v>
      </c>
      <c r="P31" s="129">
        <v>413843195</v>
      </c>
      <c r="Q31" s="129">
        <v>532566</v>
      </c>
      <c r="R31" s="131">
        <v>481228433</v>
      </c>
      <c r="S31" s="132">
        <v>660774</v>
      </c>
      <c r="T31" s="124">
        <v>476994394</v>
      </c>
      <c r="U31" s="124">
        <v>231635248</v>
      </c>
    </row>
    <row r="32" spans="1:22" ht="22.5" x14ac:dyDescent="0.25">
      <c r="A32" s="128" t="s">
        <v>117</v>
      </c>
      <c r="B32" s="128" t="s">
        <v>202</v>
      </c>
      <c r="C32" s="128"/>
      <c r="D32" s="128"/>
      <c r="E32" s="128"/>
      <c r="F32" s="129">
        <v>4459529</v>
      </c>
      <c r="G32" s="129">
        <v>8648</v>
      </c>
      <c r="H32" s="129">
        <v>34531487</v>
      </c>
      <c r="I32" s="129">
        <v>15231</v>
      </c>
      <c r="J32" s="129">
        <v>38261730</v>
      </c>
      <c r="K32" s="129">
        <v>97243</v>
      </c>
      <c r="L32" s="129">
        <v>0</v>
      </c>
      <c r="M32" s="129">
        <v>0</v>
      </c>
      <c r="N32" s="130">
        <v>9182319</v>
      </c>
      <c r="O32" s="130">
        <v>24138</v>
      </c>
      <c r="P32" s="129">
        <v>72793217</v>
      </c>
      <c r="Q32" s="129">
        <v>112474</v>
      </c>
      <c r="R32" s="131">
        <v>77252746</v>
      </c>
      <c r="S32" s="132">
        <v>121122</v>
      </c>
      <c r="T32" s="124">
        <v>77252746</v>
      </c>
      <c r="U32" s="124">
        <v>42721259</v>
      </c>
    </row>
    <row r="33" spans="1:22" x14ac:dyDescent="0.25">
      <c r="A33" s="128" t="s">
        <v>117</v>
      </c>
      <c r="B33" s="128" t="s">
        <v>138</v>
      </c>
      <c r="C33" s="128"/>
      <c r="D33" s="128"/>
      <c r="E33" s="128"/>
      <c r="F33" s="129">
        <v>791335</v>
      </c>
      <c r="G33" s="129">
        <v>0</v>
      </c>
      <c r="H33" s="129">
        <v>6896834</v>
      </c>
      <c r="I33" s="129">
        <v>5327</v>
      </c>
      <c r="J33" s="129">
        <v>1308656</v>
      </c>
      <c r="K33" s="129">
        <v>389.4</v>
      </c>
      <c r="L33" s="129">
        <v>0</v>
      </c>
      <c r="M33" s="129">
        <v>0</v>
      </c>
      <c r="N33" s="130">
        <v>0</v>
      </c>
      <c r="O33" s="130">
        <v>0</v>
      </c>
      <c r="P33" s="129">
        <v>8205490</v>
      </c>
      <c r="Q33" s="129">
        <v>5716.4</v>
      </c>
      <c r="R33" s="131">
        <v>8996825</v>
      </c>
      <c r="S33" s="132">
        <v>5716.4</v>
      </c>
      <c r="T33" s="124">
        <v>8996825</v>
      </c>
      <c r="U33" s="124">
        <v>2099991</v>
      </c>
    </row>
    <row r="34" spans="1:22" x14ac:dyDescent="0.25">
      <c r="A34" s="128" t="s">
        <v>117</v>
      </c>
      <c r="B34" s="128" t="s">
        <v>139</v>
      </c>
      <c r="C34" s="128"/>
      <c r="D34" s="128"/>
      <c r="E34" s="128"/>
      <c r="F34" s="129">
        <v>11823941.73</v>
      </c>
      <c r="G34" s="129">
        <v>17702</v>
      </c>
      <c r="H34" s="129">
        <v>60851387</v>
      </c>
      <c r="I34" s="129">
        <v>199</v>
      </c>
      <c r="J34" s="129">
        <v>66281756</v>
      </c>
      <c r="K34" s="129">
        <v>170891</v>
      </c>
      <c r="L34" s="129">
        <v>0</v>
      </c>
      <c r="M34" s="129">
        <v>0</v>
      </c>
      <c r="N34" s="130">
        <v>6068661.7400000002</v>
      </c>
      <c r="O34" s="130">
        <v>14240.84</v>
      </c>
      <c r="P34" s="129">
        <v>127133143</v>
      </c>
      <c r="Q34" s="129">
        <v>171090</v>
      </c>
      <c r="R34" s="131">
        <v>138957084.72999999</v>
      </c>
      <c r="S34" s="132">
        <v>188792.4</v>
      </c>
      <c r="T34" s="124">
        <v>138957084.73000002</v>
      </c>
      <c r="U34" s="124">
        <v>78105697.730000004</v>
      </c>
    </row>
    <row r="35" spans="1:22" ht="22.5" x14ac:dyDescent="0.25">
      <c r="A35" s="128" t="s">
        <v>117</v>
      </c>
      <c r="B35" s="128" t="s">
        <v>140</v>
      </c>
      <c r="C35" s="128"/>
      <c r="D35" s="128"/>
      <c r="E35" s="128"/>
      <c r="F35" s="129">
        <v>2601735430.5799999</v>
      </c>
      <c r="G35" s="129">
        <v>2058232</v>
      </c>
      <c r="H35" s="129">
        <v>14216239677.58</v>
      </c>
      <c r="I35" s="129">
        <v>0</v>
      </c>
      <c r="J35" s="129">
        <v>7130075922.6099997</v>
      </c>
      <c r="K35" s="129">
        <v>20184160.969999999</v>
      </c>
      <c r="L35" s="129">
        <v>9848217318.2900009</v>
      </c>
      <c r="M35" s="129">
        <v>19492592.780000001</v>
      </c>
      <c r="N35" s="130">
        <v>3007063245.8699999</v>
      </c>
      <c r="O35" s="130">
        <v>6506853.9400000004</v>
      </c>
      <c r="P35" s="129">
        <v>31194532918.48</v>
      </c>
      <c r="Q35" s="129">
        <v>39676753.75</v>
      </c>
      <c r="R35" s="131">
        <v>33796268349.060001</v>
      </c>
      <c r="S35" s="132">
        <v>41734986.549999997</v>
      </c>
      <c r="T35" s="124">
        <v>23948051030.77</v>
      </c>
      <c r="U35" s="124">
        <v>9731811353.1899986</v>
      </c>
    </row>
    <row r="36" spans="1:22" ht="22.5" x14ac:dyDescent="0.25">
      <c r="A36" s="128" t="s">
        <v>117</v>
      </c>
      <c r="B36" s="128" t="s">
        <v>141</v>
      </c>
      <c r="C36" s="128"/>
      <c r="D36" s="128"/>
      <c r="E36" s="128"/>
      <c r="F36" s="129">
        <v>0</v>
      </c>
      <c r="G36" s="129">
        <v>0</v>
      </c>
      <c r="H36" s="129">
        <v>0</v>
      </c>
      <c r="I36" s="129">
        <v>0</v>
      </c>
      <c r="J36" s="129">
        <v>0</v>
      </c>
      <c r="K36" s="129">
        <v>0</v>
      </c>
      <c r="L36" s="129">
        <v>0</v>
      </c>
      <c r="M36" s="129">
        <v>0</v>
      </c>
      <c r="N36" s="133"/>
      <c r="O36" s="133"/>
      <c r="P36" s="129">
        <v>0</v>
      </c>
      <c r="Q36" s="129">
        <v>0</v>
      </c>
      <c r="R36" s="131">
        <v>0</v>
      </c>
      <c r="S36" s="132">
        <v>0</v>
      </c>
      <c r="T36" s="124">
        <v>0</v>
      </c>
      <c r="U36" s="124">
        <v>0</v>
      </c>
    </row>
    <row r="37" spans="1:22" x14ac:dyDescent="0.25">
      <c r="A37" s="128" t="s">
        <v>117</v>
      </c>
      <c r="B37" s="128" t="s">
        <v>142</v>
      </c>
      <c r="C37" s="128"/>
      <c r="D37" s="128"/>
      <c r="E37" s="128"/>
      <c r="F37" s="129">
        <v>596269945</v>
      </c>
      <c r="G37" s="129">
        <v>1018231</v>
      </c>
      <c r="H37" s="129">
        <v>3073564932</v>
      </c>
      <c r="I37" s="129">
        <v>839071</v>
      </c>
      <c r="J37" s="129">
        <v>3517410049</v>
      </c>
      <c r="K37" s="129">
        <v>7921222</v>
      </c>
      <c r="L37" s="129">
        <v>33972968</v>
      </c>
      <c r="M37" s="129">
        <v>63608</v>
      </c>
      <c r="N37" s="130">
        <v>792796607</v>
      </c>
      <c r="O37" s="130">
        <v>1509115</v>
      </c>
      <c r="P37" s="129">
        <v>6624947949</v>
      </c>
      <c r="Q37" s="129">
        <v>8823901</v>
      </c>
      <c r="R37" s="131">
        <v>7221217894</v>
      </c>
      <c r="S37" s="132">
        <v>9842132</v>
      </c>
      <c r="T37" s="124">
        <v>7187244926</v>
      </c>
      <c r="U37" s="124">
        <v>4113679994</v>
      </c>
    </row>
    <row r="38" spans="1:22" x14ac:dyDescent="0.25">
      <c r="A38" s="128" t="s">
        <v>117</v>
      </c>
      <c r="B38" s="128" t="s">
        <v>143</v>
      </c>
      <c r="C38" s="128"/>
      <c r="D38" s="128"/>
      <c r="E38" s="128"/>
      <c r="F38" s="129">
        <v>19743663.52</v>
      </c>
      <c r="G38" s="129">
        <v>26895</v>
      </c>
      <c r="H38" s="129">
        <v>169038199.53</v>
      </c>
      <c r="I38" s="129">
        <v>11536.66</v>
      </c>
      <c r="J38" s="129">
        <v>53490349.799999997</v>
      </c>
      <c r="K38" s="129">
        <v>126552.88</v>
      </c>
      <c r="L38" s="129">
        <v>0</v>
      </c>
      <c r="M38" s="129">
        <v>0</v>
      </c>
      <c r="N38" s="130">
        <v>0</v>
      </c>
      <c r="O38" s="130">
        <v>0</v>
      </c>
      <c r="P38" s="129">
        <v>222528549.33000001</v>
      </c>
      <c r="Q38" s="129">
        <v>138089.54</v>
      </c>
      <c r="R38" s="131">
        <v>242272212.84999999</v>
      </c>
      <c r="S38" s="132">
        <v>164985.39000000001</v>
      </c>
      <c r="T38" s="124">
        <v>242272212.85000002</v>
      </c>
      <c r="U38" s="124">
        <v>73234013.319999993</v>
      </c>
    </row>
    <row r="39" spans="1:22" ht="33.75" x14ac:dyDescent="0.25">
      <c r="A39" s="128" t="s">
        <v>117</v>
      </c>
      <c r="B39" s="128" t="s">
        <v>203</v>
      </c>
      <c r="C39" s="128"/>
      <c r="D39" s="128"/>
      <c r="E39" s="128"/>
      <c r="F39" s="129">
        <v>17441922</v>
      </c>
      <c r="G39" s="129">
        <v>34899</v>
      </c>
      <c r="H39" s="129">
        <v>76633740</v>
      </c>
      <c r="I39" s="129">
        <v>12938</v>
      </c>
      <c r="J39" s="129">
        <v>0</v>
      </c>
      <c r="K39" s="129">
        <v>47808</v>
      </c>
      <c r="L39" s="129">
        <v>0</v>
      </c>
      <c r="M39" s="129">
        <v>0</v>
      </c>
      <c r="N39" s="130">
        <v>0</v>
      </c>
      <c r="O39" s="130">
        <v>0</v>
      </c>
      <c r="P39" s="129">
        <v>76633740</v>
      </c>
      <c r="Q39" s="129">
        <v>60746</v>
      </c>
      <c r="R39" s="131">
        <v>94075662</v>
      </c>
      <c r="S39" s="132">
        <v>95645</v>
      </c>
      <c r="T39" s="124">
        <v>94075662</v>
      </c>
      <c r="U39" s="124">
        <v>17441922</v>
      </c>
    </row>
    <row r="40" spans="1:22" ht="22.5" x14ac:dyDescent="0.25">
      <c r="A40" s="128" t="s">
        <v>117</v>
      </c>
      <c r="B40" s="128" t="s">
        <v>144</v>
      </c>
      <c r="C40" s="128"/>
      <c r="D40" s="128"/>
      <c r="E40" s="128"/>
      <c r="F40" s="129">
        <v>114319077.89</v>
      </c>
      <c r="G40" s="129">
        <v>187110</v>
      </c>
      <c r="H40" s="129">
        <v>282569526.48000002</v>
      </c>
      <c r="I40" s="129">
        <v>91031.89</v>
      </c>
      <c r="J40" s="129">
        <v>286949290.81999999</v>
      </c>
      <c r="K40" s="129">
        <v>655846.54</v>
      </c>
      <c r="L40" s="129">
        <v>3991091.73</v>
      </c>
      <c r="M40" s="129">
        <v>7194.82</v>
      </c>
      <c r="N40" s="130">
        <v>167050916.54499999</v>
      </c>
      <c r="O40" s="130">
        <v>309046.13</v>
      </c>
      <c r="P40" s="129">
        <v>573509909.02999997</v>
      </c>
      <c r="Q40" s="129">
        <v>754073.25</v>
      </c>
      <c r="R40" s="131">
        <v>687828986.91999996</v>
      </c>
      <c r="S40" s="132">
        <v>941183.38</v>
      </c>
      <c r="T40" s="124">
        <v>683837895.19000006</v>
      </c>
      <c r="U40" s="124">
        <v>401268368.70999998</v>
      </c>
    </row>
    <row r="41" spans="1:22" ht="22.5" x14ac:dyDescent="0.25">
      <c r="A41" s="128" t="s">
        <v>117</v>
      </c>
      <c r="B41" s="128" t="s">
        <v>145</v>
      </c>
      <c r="C41" s="128"/>
      <c r="D41" s="128"/>
      <c r="E41" s="128"/>
      <c r="F41" s="129">
        <v>228479344.14809999</v>
      </c>
      <c r="G41" s="129">
        <v>483788</v>
      </c>
      <c r="H41" s="129">
        <v>920148191.60609996</v>
      </c>
      <c r="I41" s="129">
        <v>0</v>
      </c>
      <c r="J41" s="129">
        <v>544745702.98979998</v>
      </c>
      <c r="K41" s="129">
        <v>1696000.82</v>
      </c>
      <c r="L41" s="129">
        <v>36015512.644599997</v>
      </c>
      <c r="M41" s="129">
        <v>75203.73</v>
      </c>
      <c r="N41" s="130">
        <v>101928298.7033</v>
      </c>
      <c r="O41" s="130">
        <v>246827.27</v>
      </c>
      <c r="P41" s="129">
        <v>1500909407.2405</v>
      </c>
      <c r="Q41" s="129">
        <v>1771204.55</v>
      </c>
      <c r="R41" s="131">
        <v>1729388751.3886001</v>
      </c>
      <c r="S41" s="132">
        <v>2254993.34</v>
      </c>
      <c r="T41" s="124">
        <v>1693373238.744</v>
      </c>
      <c r="U41" s="124">
        <v>773225047.13789999</v>
      </c>
    </row>
    <row r="42" spans="1:22" x14ac:dyDescent="0.25">
      <c r="A42" s="128" t="s">
        <v>117</v>
      </c>
      <c r="B42" s="128" t="s">
        <v>146</v>
      </c>
      <c r="C42" s="128"/>
      <c r="D42" s="128"/>
      <c r="E42" s="128"/>
      <c r="F42" s="129">
        <v>47054173.200000003</v>
      </c>
      <c r="G42" s="129">
        <v>98097</v>
      </c>
      <c r="H42" s="129">
        <v>107185873.77</v>
      </c>
      <c r="I42" s="129">
        <v>37571.910000000003</v>
      </c>
      <c r="J42" s="129">
        <v>82165013.349999994</v>
      </c>
      <c r="K42" s="129">
        <v>217260.25</v>
      </c>
      <c r="L42" s="129">
        <v>0</v>
      </c>
      <c r="M42" s="129">
        <v>0</v>
      </c>
      <c r="N42" s="130">
        <v>35989737.780000001</v>
      </c>
      <c r="O42" s="130">
        <v>67522.600000000006</v>
      </c>
      <c r="P42" s="129">
        <v>189350887.12</v>
      </c>
      <c r="Q42" s="129">
        <v>254832.16</v>
      </c>
      <c r="R42" s="131">
        <v>236405060.31999999</v>
      </c>
      <c r="S42" s="132">
        <v>352929.99</v>
      </c>
      <c r="T42" s="124">
        <v>236405060.31999999</v>
      </c>
      <c r="U42" s="124">
        <v>129219186.55</v>
      </c>
    </row>
    <row r="43" spans="1:22" ht="22.5" x14ac:dyDescent="0.25">
      <c r="A43" s="128" t="s">
        <v>117</v>
      </c>
      <c r="B43" s="128" t="s">
        <v>147</v>
      </c>
      <c r="C43" s="128"/>
      <c r="D43" s="128"/>
      <c r="E43" s="128"/>
      <c r="F43" s="129">
        <v>40223748.530000001</v>
      </c>
      <c r="G43" s="129">
        <v>63614</v>
      </c>
      <c r="H43" s="129">
        <v>153225832.69</v>
      </c>
      <c r="I43" s="129">
        <v>13735.84</v>
      </c>
      <c r="J43" s="129">
        <v>85383662.409999996</v>
      </c>
      <c r="K43" s="129">
        <v>205934.76</v>
      </c>
      <c r="L43" s="129">
        <v>0</v>
      </c>
      <c r="M43" s="129">
        <v>0</v>
      </c>
      <c r="N43" s="130">
        <v>21850617.449999999</v>
      </c>
      <c r="O43" s="130">
        <v>46473.14</v>
      </c>
      <c r="P43" s="129">
        <v>238609495.09999999</v>
      </c>
      <c r="Q43" s="129">
        <v>219670.6</v>
      </c>
      <c r="R43" s="131">
        <v>278833243.63</v>
      </c>
      <c r="S43" s="132">
        <v>283285.49</v>
      </c>
      <c r="T43" s="124">
        <v>278833243.63</v>
      </c>
      <c r="U43" s="124">
        <v>125607410.94</v>
      </c>
    </row>
    <row r="44" spans="1:22" x14ac:dyDescent="0.25">
      <c r="A44" s="128" t="s">
        <v>117</v>
      </c>
      <c r="B44" s="128" t="s">
        <v>148</v>
      </c>
      <c r="C44" s="128"/>
      <c r="D44" s="128"/>
      <c r="E44" s="128"/>
      <c r="F44" s="129">
        <v>308291183</v>
      </c>
      <c r="G44" s="129">
        <v>544177</v>
      </c>
      <c r="H44" s="129">
        <v>1460615181</v>
      </c>
      <c r="I44" s="129">
        <v>326018.82</v>
      </c>
      <c r="J44" s="129">
        <v>1301468785</v>
      </c>
      <c r="K44" s="129">
        <v>3339530.28</v>
      </c>
      <c r="L44" s="129">
        <v>0</v>
      </c>
      <c r="M44" s="129">
        <v>29977.91</v>
      </c>
      <c r="N44" s="130">
        <v>380970587.80000001</v>
      </c>
      <c r="O44" s="130">
        <v>882768.7</v>
      </c>
      <c r="P44" s="129">
        <v>2762083966</v>
      </c>
      <c r="Q44" s="129">
        <v>3695527.01</v>
      </c>
      <c r="R44" s="131">
        <v>3070375149</v>
      </c>
      <c r="S44" s="132">
        <v>4239704.01</v>
      </c>
      <c r="T44" s="124">
        <v>3070375149</v>
      </c>
      <c r="U44" s="124">
        <v>1609759968</v>
      </c>
    </row>
    <row r="45" spans="1:22" ht="22.5" x14ac:dyDescent="0.25">
      <c r="A45" s="128" t="s">
        <v>117</v>
      </c>
      <c r="B45" s="128" t="s">
        <v>149</v>
      </c>
      <c r="C45" s="128"/>
      <c r="D45" s="128"/>
      <c r="E45" s="128"/>
      <c r="F45" s="129">
        <v>55999485</v>
      </c>
      <c r="G45" s="129">
        <v>83880</v>
      </c>
      <c r="H45" s="129">
        <v>392752396</v>
      </c>
      <c r="I45" s="129">
        <v>111784</v>
      </c>
      <c r="J45" s="129">
        <v>408481334</v>
      </c>
      <c r="K45" s="129">
        <v>937468</v>
      </c>
      <c r="L45" s="129">
        <v>4746499</v>
      </c>
      <c r="M45" s="129">
        <v>10149</v>
      </c>
      <c r="N45" s="130">
        <v>172175189</v>
      </c>
      <c r="O45" s="130">
        <v>348415</v>
      </c>
      <c r="P45" s="129">
        <v>805980229</v>
      </c>
      <c r="Q45" s="129">
        <v>1059401</v>
      </c>
      <c r="R45" s="131">
        <v>861979714</v>
      </c>
      <c r="S45" s="132">
        <v>1143281</v>
      </c>
      <c r="T45" s="124">
        <v>857233215</v>
      </c>
      <c r="U45" s="124">
        <v>464480819</v>
      </c>
    </row>
    <row r="46" spans="1:22" s="152" customFormat="1" ht="22.5" x14ac:dyDescent="0.25">
      <c r="A46" s="128" t="s">
        <v>117</v>
      </c>
      <c r="B46" s="128" t="s">
        <v>204</v>
      </c>
      <c r="C46" s="128"/>
      <c r="D46" s="128"/>
      <c r="E46" s="128"/>
      <c r="F46" s="129">
        <v>105108463.28</v>
      </c>
      <c r="G46" s="129">
        <v>186978</v>
      </c>
      <c r="H46" s="129">
        <v>414624260.27999997</v>
      </c>
      <c r="I46" s="129">
        <v>27565.94</v>
      </c>
      <c r="J46" s="129">
        <v>245576659.44</v>
      </c>
      <c r="K46" s="129">
        <v>734211.71</v>
      </c>
      <c r="L46" s="129">
        <v>8346156.71</v>
      </c>
      <c r="M46" s="129">
        <v>16586.13</v>
      </c>
      <c r="N46" s="129">
        <v>58022674</v>
      </c>
      <c r="O46" s="129">
        <v>78458.95</v>
      </c>
      <c r="P46" s="129">
        <v>668547076.43000007</v>
      </c>
      <c r="Q46" s="129">
        <v>778363.78</v>
      </c>
      <c r="R46" s="129">
        <v>773655539.71000004</v>
      </c>
      <c r="S46" s="129">
        <v>965341.84000000008</v>
      </c>
      <c r="T46" s="129">
        <v>765309383</v>
      </c>
      <c r="U46" s="129">
        <v>350685122.72000003</v>
      </c>
      <c r="V46" s="152" t="s">
        <v>205</v>
      </c>
    </row>
    <row r="47" spans="1:22" ht="22.5" x14ac:dyDescent="0.25">
      <c r="A47" s="128" t="s">
        <v>117</v>
      </c>
      <c r="B47" s="128" t="s">
        <v>150</v>
      </c>
      <c r="C47" s="128"/>
      <c r="D47" s="128"/>
      <c r="E47" s="128"/>
      <c r="F47" s="129">
        <v>106112631.2</v>
      </c>
      <c r="G47" s="129">
        <v>173790</v>
      </c>
      <c r="H47" s="129">
        <v>526127849</v>
      </c>
      <c r="I47" s="129">
        <v>75196</v>
      </c>
      <c r="J47" s="129">
        <v>532194727</v>
      </c>
      <c r="K47" s="129">
        <v>1358241</v>
      </c>
      <c r="L47" s="129">
        <v>0</v>
      </c>
      <c r="M47" s="129">
        <v>0</v>
      </c>
      <c r="N47" s="130">
        <v>54341326</v>
      </c>
      <c r="O47" s="130">
        <v>124075</v>
      </c>
      <c r="P47" s="129">
        <v>1058322576</v>
      </c>
      <c r="Q47" s="129">
        <v>1433437</v>
      </c>
      <c r="R47" s="131">
        <v>1164435207.2</v>
      </c>
      <c r="S47" s="132">
        <v>1607227.04</v>
      </c>
      <c r="T47" s="124">
        <v>1164435207.2</v>
      </c>
      <c r="U47" s="124">
        <v>638307358.20000005</v>
      </c>
    </row>
    <row r="48" spans="1:22" ht="22.5" x14ac:dyDescent="0.25">
      <c r="A48" s="128" t="s">
        <v>117</v>
      </c>
      <c r="B48" s="128" t="s">
        <v>151</v>
      </c>
      <c r="C48" s="128"/>
      <c r="D48" s="128"/>
      <c r="E48" s="128"/>
      <c r="F48" s="129">
        <v>27480635.140000001</v>
      </c>
      <c r="G48" s="129">
        <v>50044</v>
      </c>
      <c r="H48" s="129">
        <v>110282243.64</v>
      </c>
      <c r="I48" s="129">
        <v>16035.96</v>
      </c>
      <c r="J48" s="129">
        <v>59196383.850000001</v>
      </c>
      <c r="K48" s="129">
        <v>148921.26999999999</v>
      </c>
      <c r="L48" s="129">
        <v>0</v>
      </c>
      <c r="M48" s="129">
        <v>0</v>
      </c>
      <c r="N48" s="130">
        <v>2849283</v>
      </c>
      <c r="O48" s="130">
        <v>5918.4</v>
      </c>
      <c r="P48" s="129">
        <v>169478627.49000001</v>
      </c>
      <c r="Q48" s="129">
        <v>164957.23000000001</v>
      </c>
      <c r="R48" s="131">
        <v>196959262.63</v>
      </c>
      <c r="S48" s="132">
        <v>215002.21</v>
      </c>
      <c r="T48" s="124">
        <v>196959262.63</v>
      </c>
      <c r="U48" s="124">
        <v>86677018.99000001</v>
      </c>
    </row>
    <row r="49" spans="1:21" ht="22.5" x14ac:dyDescent="0.25">
      <c r="A49" s="128" t="s">
        <v>117</v>
      </c>
      <c r="B49" s="128" t="s">
        <v>152</v>
      </c>
      <c r="C49" s="128"/>
      <c r="D49" s="128"/>
      <c r="E49" s="128"/>
      <c r="F49" s="129">
        <v>45530674.259999998</v>
      </c>
      <c r="G49" s="129">
        <v>75924</v>
      </c>
      <c r="H49" s="129">
        <v>258570810.02000001</v>
      </c>
      <c r="I49" s="129">
        <v>41533.81</v>
      </c>
      <c r="J49" s="129">
        <v>178297061.84</v>
      </c>
      <c r="K49" s="129">
        <v>447819.35</v>
      </c>
      <c r="L49" s="129">
        <v>0</v>
      </c>
      <c r="M49" s="129">
        <v>0</v>
      </c>
      <c r="N49" s="130">
        <v>29330105.559999999</v>
      </c>
      <c r="O49" s="130">
        <v>62610.49</v>
      </c>
      <c r="P49" s="129">
        <v>436867871.86000001</v>
      </c>
      <c r="Q49" s="129">
        <v>489353.16</v>
      </c>
      <c r="R49" s="131">
        <v>482398546.12</v>
      </c>
      <c r="S49" s="132">
        <v>565277.42000000004</v>
      </c>
      <c r="T49" s="124">
        <v>482398546.12</v>
      </c>
      <c r="U49" s="124">
        <v>223827736.09999999</v>
      </c>
    </row>
    <row r="50" spans="1:21" ht="22.5" x14ac:dyDescent="0.25">
      <c r="A50" s="128" t="s">
        <v>117</v>
      </c>
      <c r="B50" s="128" t="s">
        <v>153</v>
      </c>
      <c r="C50" s="128"/>
      <c r="D50" s="128"/>
      <c r="E50" s="128"/>
      <c r="F50" s="129">
        <v>13624092</v>
      </c>
      <c r="G50" s="129">
        <v>34796</v>
      </c>
      <c r="H50" s="129">
        <v>51609507</v>
      </c>
      <c r="I50" s="129">
        <v>0</v>
      </c>
      <c r="J50" s="129">
        <v>50707181</v>
      </c>
      <c r="K50" s="129">
        <v>61694.21</v>
      </c>
      <c r="L50" s="129">
        <v>0</v>
      </c>
      <c r="M50" s="129">
        <v>0</v>
      </c>
      <c r="N50" s="130">
        <v>5163181</v>
      </c>
      <c r="O50" s="130">
        <v>15783</v>
      </c>
      <c r="P50" s="129">
        <v>102316688</v>
      </c>
      <c r="Q50" s="129">
        <v>61694.21</v>
      </c>
      <c r="R50" s="131">
        <v>115940780</v>
      </c>
      <c r="S50" s="132">
        <v>96490.21</v>
      </c>
      <c r="T50" s="124">
        <v>115940780</v>
      </c>
      <c r="U50" s="124">
        <v>64331273</v>
      </c>
    </row>
    <row r="51" spans="1:21" ht="33.75" x14ac:dyDescent="0.25">
      <c r="A51" s="128" t="s">
        <v>117</v>
      </c>
      <c r="B51" s="128" t="s">
        <v>154</v>
      </c>
      <c r="C51" s="128"/>
      <c r="D51" s="128"/>
      <c r="E51" s="128"/>
      <c r="F51" s="129">
        <v>199562514.25999999</v>
      </c>
      <c r="G51" s="129">
        <v>396925</v>
      </c>
      <c r="H51" s="129">
        <v>750012566.38</v>
      </c>
      <c r="I51" s="129">
        <v>181933.94</v>
      </c>
      <c r="J51" s="129">
        <v>593521151.40999997</v>
      </c>
      <c r="K51" s="129">
        <v>1524680.94</v>
      </c>
      <c r="L51" s="129">
        <v>4447403.88</v>
      </c>
      <c r="M51" s="129">
        <v>8578.57</v>
      </c>
      <c r="N51" s="130">
        <v>117050989</v>
      </c>
      <c r="O51" s="130">
        <v>231635</v>
      </c>
      <c r="P51" s="129">
        <v>1347981121.6700001</v>
      </c>
      <c r="Q51" s="129">
        <v>1715193.45</v>
      </c>
      <c r="R51" s="131">
        <v>1547543635.9300001</v>
      </c>
      <c r="S51" s="132">
        <v>2112118.5299999998</v>
      </c>
      <c r="T51" s="124">
        <v>1543096232.05</v>
      </c>
      <c r="U51" s="124">
        <v>793083665.66999996</v>
      </c>
    </row>
    <row r="52" spans="1:21" ht="22.5" x14ac:dyDescent="0.25">
      <c r="A52" s="128" t="s">
        <v>117</v>
      </c>
      <c r="B52" s="128" t="s">
        <v>155</v>
      </c>
      <c r="C52" s="128"/>
      <c r="D52" s="128"/>
      <c r="E52" s="128"/>
      <c r="F52" s="129">
        <v>37582777.5</v>
      </c>
      <c r="G52" s="129">
        <v>70650</v>
      </c>
      <c r="H52" s="129">
        <v>117466613.44</v>
      </c>
      <c r="I52" s="129">
        <v>27469.53</v>
      </c>
      <c r="J52" s="129">
        <v>89339545.299999997</v>
      </c>
      <c r="K52" s="129">
        <v>203879.72</v>
      </c>
      <c r="L52" s="129">
        <v>3134543.98</v>
      </c>
      <c r="M52" s="129">
        <v>5789.36</v>
      </c>
      <c r="N52" s="130">
        <v>46742885.719999999</v>
      </c>
      <c r="O52" s="130">
        <v>43117.86</v>
      </c>
      <c r="P52" s="129">
        <v>209940702.72</v>
      </c>
      <c r="Q52" s="129">
        <v>237138.61</v>
      </c>
      <c r="R52" s="131">
        <v>247523480.22</v>
      </c>
      <c r="S52" s="132">
        <v>307788.63</v>
      </c>
      <c r="T52" s="124">
        <v>244388936.24000001</v>
      </c>
      <c r="U52" s="124">
        <v>126922322.8</v>
      </c>
    </row>
    <row r="53" spans="1:21" ht="33.75" x14ac:dyDescent="0.25">
      <c r="A53" s="128" t="s">
        <v>117</v>
      </c>
      <c r="B53" s="128" t="s">
        <v>156</v>
      </c>
      <c r="C53" s="128"/>
      <c r="D53" s="128"/>
      <c r="E53" s="128"/>
      <c r="F53" s="129">
        <v>42657306</v>
      </c>
      <c r="G53" s="129">
        <v>75668</v>
      </c>
      <c r="H53" s="129">
        <v>151684388</v>
      </c>
      <c r="I53" s="129">
        <v>61764</v>
      </c>
      <c r="J53" s="129">
        <v>105779745</v>
      </c>
      <c r="K53" s="129">
        <v>293102</v>
      </c>
      <c r="L53" s="129">
        <v>3101125</v>
      </c>
      <c r="M53" s="129">
        <v>5729</v>
      </c>
      <c r="N53" s="130">
        <v>42926384</v>
      </c>
      <c r="O53" s="130">
        <v>111749</v>
      </c>
      <c r="P53" s="129">
        <v>260565258</v>
      </c>
      <c r="Q53" s="129">
        <v>360595</v>
      </c>
      <c r="R53" s="131">
        <v>303222564</v>
      </c>
      <c r="S53" s="132">
        <v>436263</v>
      </c>
      <c r="T53" s="124">
        <v>300121439</v>
      </c>
      <c r="U53" s="124">
        <v>148437051</v>
      </c>
    </row>
    <row r="54" spans="1:21" ht="22.5" x14ac:dyDescent="0.25">
      <c r="A54" s="128" t="s">
        <v>117</v>
      </c>
      <c r="B54" s="128" t="s">
        <v>157</v>
      </c>
      <c r="C54" s="128"/>
      <c r="D54" s="128"/>
      <c r="E54" s="128"/>
      <c r="F54" s="129">
        <v>134435450</v>
      </c>
      <c r="G54" s="129">
        <v>228900</v>
      </c>
      <c r="H54" s="129">
        <v>633383354</v>
      </c>
      <c r="I54" s="129">
        <v>256359</v>
      </c>
      <c r="J54" s="129">
        <v>261438191</v>
      </c>
      <c r="K54" s="129">
        <v>685710</v>
      </c>
      <c r="L54" s="129">
        <v>7037828</v>
      </c>
      <c r="M54" s="129">
        <v>12794</v>
      </c>
      <c r="N54" s="130">
        <v>67594546</v>
      </c>
      <c r="O54" s="130">
        <v>149891</v>
      </c>
      <c r="P54" s="129">
        <v>901859373</v>
      </c>
      <c r="Q54" s="129">
        <v>954863</v>
      </c>
      <c r="R54" s="131">
        <v>1036294823</v>
      </c>
      <c r="S54" s="132">
        <v>1183763</v>
      </c>
      <c r="T54" s="124">
        <v>1029256995</v>
      </c>
      <c r="U54" s="124">
        <v>395873641</v>
      </c>
    </row>
    <row r="55" spans="1:21" ht="22.5" x14ac:dyDescent="0.25">
      <c r="A55" s="128" t="s">
        <v>117</v>
      </c>
      <c r="B55" s="128" t="s">
        <v>158</v>
      </c>
      <c r="C55" s="128"/>
      <c r="D55" s="128"/>
      <c r="E55" s="128"/>
      <c r="F55" s="129">
        <v>22393970</v>
      </c>
      <c r="G55" s="129">
        <v>29784</v>
      </c>
      <c r="H55" s="129">
        <v>113931089.02</v>
      </c>
      <c r="I55" s="129">
        <v>40369.410000000003</v>
      </c>
      <c r="J55" s="129">
        <v>41609122</v>
      </c>
      <c r="K55" s="129">
        <v>152669.37</v>
      </c>
      <c r="L55" s="129">
        <v>0</v>
      </c>
      <c r="M55" s="129">
        <v>0</v>
      </c>
      <c r="N55" s="130">
        <v>0</v>
      </c>
      <c r="O55" s="130">
        <v>0</v>
      </c>
      <c r="P55" s="129">
        <v>155540211.02000001</v>
      </c>
      <c r="Q55" s="129">
        <v>193038.78</v>
      </c>
      <c r="R55" s="131">
        <v>177934181.02000001</v>
      </c>
      <c r="S55" s="132">
        <v>222823.18</v>
      </c>
      <c r="T55" s="124">
        <v>177934181.01999998</v>
      </c>
      <c r="U55" s="124">
        <v>64003092</v>
      </c>
    </row>
    <row r="56" spans="1:21" ht="33.75" x14ac:dyDescent="0.25">
      <c r="A56" s="128" t="s">
        <v>117</v>
      </c>
      <c r="B56" s="128" t="s">
        <v>159</v>
      </c>
      <c r="C56" s="128"/>
      <c r="D56" s="128"/>
      <c r="E56" s="128"/>
      <c r="F56" s="129">
        <v>134391196</v>
      </c>
      <c r="G56" s="129">
        <v>287869</v>
      </c>
      <c r="H56" s="129">
        <v>431934965</v>
      </c>
      <c r="I56" s="129">
        <v>102367</v>
      </c>
      <c r="J56" s="129">
        <v>195336597</v>
      </c>
      <c r="K56" s="129">
        <v>520693</v>
      </c>
      <c r="L56" s="129">
        <v>0</v>
      </c>
      <c r="M56" s="129">
        <v>5698</v>
      </c>
      <c r="N56" s="130">
        <v>112820304</v>
      </c>
      <c r="O56" s="130">
        <v>202403</v>
      </c>
      <c r="P56" s="129">
        <v>627271562</v>
      </c>
      <c r="Q56" s="129">
        <v>628758</v>
      </c>
      <c r="R56" s="131">
        <v>761662758</v>
      </c>
      <c r="S56" s="132">
        <v>916627</v>
      </c>
      <c r="T56" s="124">
        <v>761662758</v>
      </c>
      <c r="U56" s="124">
        <v>329727793</v>
      </c>
    </row>
    <row r="57" spans="1:21" x14ac:dyDescent="0.25">
      <c r="A57" s="128" t="s">
        <v>117</v>
      </c>
      <c r="B57" s="128" t="s">
        <v>160</v>
      </c>
      <c r="C57" s="128"/>
      <c r="D57" s="128"/>
      <c r="E57" s="128"/>
      <c r="F57" s="129">
        <v>68328727.819999993</v>
      </c>
      <c r="G57" s="129">
        <v>94384</v>
      </c>
      <c r="H57" s="129">
        <v>391333852.5</v>
      </c>
      <c r="I57" s="129">
        <v>125818.98</v>
      </c>
      <c r="J57" s="129">
        <v>162879933.00999999</v>
      </c>
      <c r="K57" s="129">
        <v>398210.38</v>
      </c>
      <c r="L57" s="129">
        <v>0</v>
      </c>
      <c r="M57" s="129">
        <v>0</v>
      </c>
      <c r="N57" s="130">
        <v>13841829</v>
      </c>
      <c r="O57" s="130">
        <v>24617</v>
      </c>
      <c r="P57" s="129">
        <v>554213785.50999999</v>
      </c>
      <c r="Q57" s="129">
        <v>524029.36</v>
      </c>
      <c r="R57" s="131">
        <v>622542513.33000004</v>
      </c>
      <c r="S57" s="132">
        <v>618413.44999999995</v>
      </c>
      <c r="T57" s="124">
        <v>622542513.32999992</v>
      </c>
      <c r="U57" s="124">
        <v>231208660.82999998</v>
      </c>
    </row>
    <row r="58" spans="1:21" x14ac:dyDescent="0.25">
      <c r="A58" s="128" t="s">
        <v>117</v>
      </c>
      <c r="B58" s="128" t="s">
        <v>161</v>
      </c>
      <c r="C58" s="128"/>
      <c r="D58" s="128"/>
      <c r="E58" s="128"/>
      <c r="F58" s="129">
        <v>7962918</v>
      </c>
      <c r="G58" s="129">
        <v>11075</v>
      </c>
      <c r="H58" s="129">
        <v>40532948</v>
      </c>
      <c r="I58" s="129">
        <v>0</v>
      </c>
      <c r="J58" s="129">
        <v>36668859</v>
      </c>
      <c r="K58" s="129">
        <v>106335</v>
      </c>
      <c r="L58" s="129">
        <v>0</v>
      </c>
      <c r="M58" s="129">
        <v>0</v>
      </c>
      <c r="N58" s="130">
        <v>6097514.3399999999</v>
      </c>
      <c r="O58" s="130">
        <v>11612.5</v>
      </c>
      <c r="P58" s="129">
        <v>77201807</v>
      </c>
      <c r="Q58" s="129">
        <v>106335</v>
      </c>
      <c r="R58" s="131">
        <v>85164725</v>
      </c>
      <c r="S58" s="132">
        <v>117410</v>
      </c>
      <c r="T58" s="124">
        <v>85164725</v>
      </c>
      <c r="U58" s="124">
        <v>44631777</v>
      </c>
    </row>
    <row r="59" spans="1:21" ht="22.5" x14ac:dyDescent="0.25">
      <c r="A59" s="128" t="s">
        <v>117</v>
      </c>
      <c r="B59" s="128" t="s">
        <v>162</v>
      </c>
      <c r="C59" s="128"/>
      <c r="D59" s="128"/>
      <c r="E59" s="128"/>
      <c r="F59" s="129">
        <v>8271777</v>
      </c>
      <c r="G59" s="129">
        <v>11849</v>
      </c>
      <c r="H59" s="129">
        <v>57793632</v>
      </c>
      <c r="I59" s="129">
        <v>6443.02</v>
      </c>
      <c r="J59" s="129">
        <v>32772900</v>
      </c>
      <c r="K59" s="129">
        <v>95654.09</v>
      </c>
      <c r="L59" s="129">
        <v>0</v>
      </c>
      <c r="M59" s="129">
        <v>0</v>
      </c>
      <c r="N59" s="130">
        <v>2193596</v>
      </c>
      <c r="O59" s="130">
        <v>7375.6</v>
      </c>
      <c r="P59" s="129">
        <v>90566532</v>
      </c>
      <c r="Q59" s="129">
        <v>102097.11</v>
      </c>
      <c r="R59" s="131">
        <v>98838309</v>
      </c>
      <c r="S59" s="132">
        <v>113946.93</v>
      </c>
      <c r="T59" s="124">
        <v>98838309</v>
      </c>
      <c r="U59" s="124">
        <v>41044677</v>
      </c>
    </row>
    <row r="60" spans="1:21" ht="22.5" x14ac:dyDescent="0.25">
      <c r="A60" s="128" t="s">
        <v>117</v>
      </c>
      <c r="B60" s="128" t="s">
        <v>163</v>
      </c>
      <c r="C60" s="128"/>
      <c r="D60" s="128"/>
      <c r="E60" s="128"/>
      <c r="F60" s="129">
        <v>8357674.8600000003</v>
      </c>
      <c r="G60" s="129">
        <v>0</v>
      </c>
      <c r="H60" s="129">
        <v>49069036.509999998</v>
      </c>
      <c r="I60" s="129">
        <v>12717.37</v>
      </c>
      <c r="J60" s="129">
        <v>16606348.609999999</v>
      </c>
      <c r="K60" s="129">
        <v>50073.69</v>
      </c>
      <c r="L60" s="129">
        <v>0</v>
      </c>
      <c r="M60" s="129">
        <v>0</v>
      </c>
      <c r="N60" s="130">
        <v>0</v>
      </c>
      <c r="O60" s="130">
        <v>0</v>
      </c>
      <c r="P60" s="129">
        <v>65675385.119999997</v>
      </c>
      <c r="Q60" s="129">
        <v>62791.06</v>
      </c>
      <c r="R60" s="131">
        <v>74033059.980000004</v>
      </c>
      <c r="S60" s="132">
        <v>62791.06</v>
      </c>
      <c r="T60" s="124">
        <v>74033059.979999989</v>
      </c>
      <c r="U60" s="124">
        <v>24964023.469999999</v>
      </c>
    </row>
    <row r="61" spans="1:21" ht="33.75" x14ac:dyDescent="0.25">
      <c r="A61" s="128" t="s">
        <v>117</v>
      </c>
      <c r="B61" s="128" t="s">
        <v>207</v>
      </c>
      <c r="C61" s="128"/>
      <c r="D61" s="128"/>
      <c r="E61" s="128"/>
      <c r="F61" s="129">
        <v>102344002</v>
      </c>
      <c r="G61" s="129">
        <v>208552</v>
      </c>
      <c r="H61" s="129">
        <v>500532638</v>
      </c>
      <c r="I61" s="129">
        <v>182825</v>
      </c>
      <c r="J61" s="129">
        <v>285232196</v>
      </c>
      <c r="K61" s="129">
        <v>805578</v>
      </c>
      <c r="L61" s="129">
        <v>0</v>
      </c>
      <c r="M61" s="129">
        <v>0</v>
      </c>
      <c r="N61" s="130">
        <v>85869306</v>
      </c>
      <c r="O61" s="130">
        <v>236694</v>
      </c>
      <c r="P61" s="129">
        <v>785764834</v>
      </c>
      <c r="Q61" s="129">
        <v>988403</v>
      </c>
      <c r="R61" s="131">
        <v>888108836</v>
      </c>
      <c r="S61" s="132">
        <v>1196955</v>
      </c>
      <c r="T61" s="124">
        <v>888108836</v>
      </c>
      <c r="U61" s="124">
        <v>387576198</v>
      </c>
    </row>
    <row r="62" spans="1:21" x14ac:dyDescent="0.25">
      <c r="A62" s="128" t="s">
        <v>117</v>
      </c>
      <c r="B62" s="128" t="s">
        <v>164</v>
      </c>
      <c r="C62" s="128"/>
      <c r="D62" s="128"/>
      <c r="E62" s="128"/>
      <c r="F62" s="129">
        <v>47401197.270000003</v>
      </c>
      <c r="G62" s="129">
        <v>99170</v>
      </c>
      <c r="H62" s="129">
        <v>91370321.400000006</v>
      </c>
      <c r="I62" s="129">
        <v>180162.14</v>
      </c>
      <c r="J62" s="129">
        <v>44870438.420000002</v>
      </c>
      <c r="K62" s="129">
        <v>301517.93</v>
      </c>
      <c r="L62" s="129">
        <v>0</v>
      </c>
      <c r="M62" s="129">
        <v>0</v>
      </c>
      <c r="N62" s="130">
        <v>48585894</v>
      </c>
      <c r="O62" s="130">
        <v>108682.9</v>
      </c>
      <c r="P62" s="129">
        <v>136240759.81999999</v>
      </c>
      <c r="Q62" s="129">
        <v>481680.07</v>
      </c>
      <c r="R62" s="131">
        <v>183641957.09</v>
      </c>
      <c r="S62" s="132">
        <v>580850.74</v>
      </c>
      <c r="T62" s="124">
        <v>183641957.09000003</v>
      </c>
      <c r="U62" s="124">
        <v>92271635.689999998</v>
      </c>
    </row>
    <row r="63" spans="1:21" ht="22.5" x14ac:dyDescent="0.25">
      <c r="A63" s="128" t="s">
        <v>117</v>
      </c>
      <c r="B63" s="128" t="s">
        <v>165</v>
      </c>
      <c r="C63" s="128"/>
      <c r="D63" s="128"/>
      <c r="E63" s="128"/>
      <c r="F63" s="129">
        <v>2716005307.6086302</v>
      </c>
      <c r="G63" s="129">
        <v>5227202</v>
      </c>
      <c r="H63" s="129">
        <v>9761714371</v>
      </c>
      <c r="I63" s="129">
        <v>7467371</v>
      </c>
      <c r="J63" s="129">
        <v>11113172094</v>
      </c>
      <c r="K63" s="129">
        <v>26791726</v>
      </c>
      <c r="L63" s="129">
        <v>330749827</v>
      </c>
      <c r="M63" s="129">
        <v>609405</v>
      </c>
      <c r="N63" s="130">
        <v>3698003210</v>
      </c>
      <c r="O63" s="130">
        <v>7128105</v>
      </c>
      <c r="P63" s="129">
        <v>21205636292</v>
      </c>
      <c r="Q63" s="129">
        <v>34868502</v>
      </c>
      <c r="R63" s="131">
        <v>23921641599.608601</v>
      </c>
      <c r="S63" s="132">
        <v>40095704.229800001</v>
      </c>
      <c r="T63" s="124">
        <v>23590891772.608631</v>
      </c>
      <c r="U63" s="124">
        <v>13829177401.608631</v>
      </c>
    </row>
    <row r="64" spans="1:21" ht="22.5" x14ac:dyDescent="0.25">
      <c r="A64" s="128" t="s">
        <v>117</v>
      </c>
      <c r="B64" s="128" t="s">
        <v>166</v>
      </c>
      <c r="C64" s="128"/>
      <c r="D64" s="128"/>
      <c r="E64" s="128"/>
      <c r="F64" s="129">
        <v>5949165</v>
      </c>
      <c r="G64" s="129">
        <v>7692</v>
      </c>
      <c r="H64" s="129">
        <v>102876476</v>
      </c>
      <c r="I64" s="129">
        <v>0</v>
      </c>
      <c r="J64" s="129">
        <v>13049895</v>
      </c>
      <c r="K64" s="129">
        <v>43991</v>
      </c>
      <c r="L64" s="129">
        <v>2803203</v>
      </c>
      <c r="M64" s="129">
        <v>5557.58</v>
      </c>
      <c r="N64" s="130">
        <v>0</v>
      </c>
      <c r="O64" s="130">
        <v>0</v>
      </c>
      <c r="P64" s="129">
        <v>118729574</v>
      </c>
      <c r="Q64" s="129">
        <v>49548.58</v>
      </c>
      <c r="R64" s="131">
        <v>124678739</v>
      </c>
      <c r="S64" s="132">
        <v>57241.279999999999</v>
      </c>
      <c r="T64" s="124">
        <v>121875536</v>
      </c>
      <c r="U64" s="124">
        <v>18999060</v>
      </c>
    </row>
    <row r="65" spans="1:21" ht="22.5" x14ac:dyDescent="0.25">
      <c r="A65" s="128" t="s">
        <v>117</v>
      </c>
      <c r="B65" s="128" t="s">
        <v>167</v>
      </c>
      <c r="C65" s="128"/>
      <c r="D65" s="128"/>
      <c r="E65" s="128"/>
      <c r="F65" s="129">
        <v>160419170</v>
      </c>
      <c r="G65" s="129">
        <v>0</v>
      </c>
      <c r="H65" s="129">
        <v>622290344</v>
      </c>
      <c r="I65" s="129">
        <v>226725</v>
      </c>
      <c r="J65" s="129">
        <v>613994469</v>
      </c>
      <c r="K65" s="129">
        <v>1806390</v>
      </c>
      <c r="L65" s="129">
        <v>6231611</v>
      </c>
      <c r="M65" s="129">
        <v>0</v>
      </c>
      <c r="N65" s="130">
        <v>196274835</v>
      </c>
      <c r="O65" s="130">
        <v>0</v>
      </c>
      <c r="P65" s="129">
        <v>1242516424</v>
      </c>
      <c r="Q65" s="129">
        <v>2033115</v>
      </c>
      <c r="R65" s="131">
        <v>1402935594</v>
      </c>
      <c r="S65" s="132">
        <v>2033115</v>
      </c>
      <c r="T65" s="124">
        <v>1396703983</v>
      </c>
      <c r="U65" s="124">
        <v>774413639</v>
      </c>
    </row>
    <row r="66" spans="1:21" ht="22.5" x14ac:dyDescent="0.25">
      <c r="A66" s="128" t="s">
        <v>117</v>
      </c>
      <c r="B66" s="128" t="s">
        <v>168</v>
      </c>
      <c r="C66" s="128"/>
      <c r="D66" s="128"/>
      <c r="E66" s="128"/>
      <c r="F66" s="129">
        <v>21700736</v>
      </c>
      <c r="G66" s="129">
        <v>21361</v>
      </c>
      <c r="H66" s="129">
        <v>206509127</v>
      </c>
      <c r="I66" s="129">
        <v>39819</v>
      </c>
      <c r="J66" s="129">
        <v>122493159</v>
      </c>
      <c r="K66" s="129">
        <v>336940</v>
      </c>
      <c r="L66" s="129">
        <v>3013780</v>
      </c>
      <c r="M66" s="129">
        <v>5518</v>
      </c>
      <c r="N66" s="130">
        <v>14542159</v>
      </c>
      <c r="O66" s="130">
        <v>61045</v>
      </c>
      <c r="P66" s="129">
        <v>332016066</v>
      </c>
      <c r="Q66" s="129">
        <v>382277</v>
      </c>
      <c r="R66" s="131">
        <v>353716802</v>
      </c>
      <c r="S66" s="132">
        <v>403638</v>
      </c>
      <c r="T66" s="124">
        <v>350703022</v>
      </c>
      <c r="U66" s="124">
        <v>144193895</v>
      </c>
    </row>
    <row r="67" spans="1:21" ht="22.5" x14ac:dyDescent="0.25">
      <c r="A67" s="128" t="s">
        <v>117</v>
      </c>
      <c r="B67" s="128" t="s">
        <v>169</v>
      </c>
      <c r="C67" s="128"/>
      <c r="D67" s="128"/>
      <c r="E67" s="128"/>
      <c r="F67" s="129">
        <v>32532737</v>
      </c>
      <c r="G67" s="129">
        <v>61566</v>
      </c>
      <c r="H67" s="129">
        <v>32600314</v>
      </c>
      <c r="I67" s="129">
        <v>1329</v>
      </c>
      <c r="J67" s="129">
        <v>35644424</v>
      </c>
      <c r="K67" s="129">
        <v>91077</v>
      </c>
      <c r="L67" s="129">
        <v>0</v>
      </c>
      <c r="M67" s="129">
        <v>0</v>
      </c>
      <c r="N67" s="130">
        <v>11318188.359999999</v>
      </c>
      <c r="O67" s="130">
        <v>19738.8</v>
      </c>
      <c r="P67" s="129">
        <v>68244738</v>
      </c>
      <c r="Q67" s="129">
        <v>92406</v>
      </c>
      <c r="R67" s="131">
        <v>100777475</v>
      </c>
      <c r="S67" s="132">
        <v>153972</v>
      </c>
      <c r="T67" s="124">
        <v>100777475</v>
      </c>
      <c r="U67" s="124">
        <v>68177161</v>
      </c>
    </row>
    <row r="68" spans="1:21" x14ac:dyDescent="0.25">
      <c r="A68" s="128" t="s">
        <v>117</v>
      </c>
      <c r="B68" s="128" t="s">
        <v>170</v>
      </c>
      <c r="C68" s="128"/>
      <c r="D68" s="128"/>
      <c r="E68" s="128"/>
      <c r="F68" s="129">
        <v>87932552.5</v>
      </c>
      <c r="G68" s="129">
        <v>158356</v>
      </c>
      <c r="H68" s="129">
        <v>229816799</v>
      </c>
      <c r="I68" s="129">
        <v>25979</v>
      </c>
      <c r="J68" s="129">
        <v>98535155</v>
      </c>
      <c r="K68" s="129">
        <v>262152</v>
      </c>
      <c r="L68" s="129">
        <v>1827725</v>
      </c>
      <c r="M68" s="129">
        <v>4899</v>
      </c>
      <c r="N68" s="130">
        <v>36676918</v>
      </c>
      <c r="O68" s="130">
        <v>75716</v>
      </c>
      <c r="P68" s="129">
        <v>330179679</v>
      </c>
      <c r="Q68" s="129">
        <v>293030</v>
      </c>
      <c r="R68" s="131">
        <v>418112231.5</v>
      </c>
      <c r="S68" s="132">
        <v>451386.9</v>
      </c>
      <c r="T68" s="124">
        <v>416284506.5</v>
      </c>
      <c r="U68" s="124">
        <v>186467707.5</v>
      </c>
    </row>
    <row r="69" spans="1:21" x14ac:dyDescent="0.25">
      <c r="A69" s="119" t="s">
        <v>100</v>
      </c>
      <c r="T69" s="124"/>
      <c r="U69" s="124"/>
    </row>
  </sheetData>
  <sheetProtection algorithmName="SHA-512" hashValue="+W6fdUYNXa4EIcIydDpE3ElVwrn+NCCTPFhcYUPT2W7Y2veOgiVaZ1/76e/1xr2nffUmm66QetaHUw5Ik65CEA==" saltValue="N4QyxeCQBDq/LVv7Ue+KNg==" spinCount="100000" sheet="1" objects="1" scenarios="1"/>
  <mergeCells count="2">
    <mergeCell ref="A1:H1"/>
    <mergeCell ref="A2:H2"/>
  </mergeCells>
  <pageMargins left="0.75" right="0.75" top="1" bottom="1" header="0.5" footer="0.5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9"/>
  <sheetViews>
    <sheetView workbookViewId="0">
      <selection activeCell="A3" sqref="A3"/>
    </sheetView>
  </sheetViews>
  <sheetFormatPr defaultColWidth="8.85546875" defaultRowHeight="15" x14ac:dyDescent="0.25"/>
  <cols>
    <col min="1" max="1" width="9" style="152" customWidth="1"/>
    <col min="2" max="5" width="18.85546875" style="152" customWidth="1"/>
    <col min="6" max="6" width="26.28515625" style="152" customWidth="1"/>
    <col min="7" max="7" width="25.28515625" style="152" customWidth="1"/>
    <col min="8" max="8" width="17.85546875" style="152" customWidth="1"/>
    <col min="9" max="9" width="17.140625" style="152" customWidth="1"/>
    <col min="10" max="10" width="20.7109375" style="152" customWidth="1"/>
    <col min="11" max="11" width="19.85546875" style="152" customWidth="1"/>
    <col min="12" max="12" width="15" style="152" customWidth="1"/>
    <col min="13" max="13" width="14.28515625" style="152" customWidth="1"/>
    <col min="14" max="14" width="21.42578125" style="152" customWidth="1"/>
    <col min="15" max="15" width="20.5703125" style="152" customWidth="1"/>
    <col min="16" max="16" width="22.140625" style="152" customWidth="1"/>
    <col min="17" max="17" width="21.28515625" style="152" customWidth="1"/>
    <col min="18" max="18" width="18.5703125" style="152" customWidth="1"/>
    <col min="19" max="19" width="17.5703125" style="152" customWidth="1"/>
    <col min="20" max="21" width="21.7109375" style="152" customWidth="1"/>
    <col min="22" max="16384" width="8.85546875" style="152"/>
  </cols>
  <sheetData>
    <row r="1" spans="1:21" x14ac:dyDescent="0.25">
      <c r="A1" s="241" t="s">
        <v>209</v>
      </c>
      <c r="B1" s="241"/>
      <c r="C1" s="241"/>
      <c r="D1" s="241"/>
      <c r="E1" s="241"/>
      <c r="F1" s="241"/>
      <c r="G1" s="241"/>
      <c r="H1" s="241"/>
    </row>
    <row r="2" spans="1:21" x14ac:dyDescent="0.25">
      <c r="A2" s="242" t="s">
        <v>214</v>
      </c>
      <c r="B2" s="242"/>
      <c r="C2" s="242"/>
      <c r="D2" s="242"/>
      <c r="E2" s="242"/>
      <c r="F2" s="242"/>
      <c r="G2" s="242"/>
      <c r="H2" s="242"/>
    </row>
    <row r="3" spans="1:21" x14ac:dyDescent="0.25">
      <c r="A3" s="119" t="s">
        <v>100</v>
      </c>
      <c r="T3" s="152" t="s">
        <v>186</v>
      </c>
      <c r="U3" s="152" t="s">
        <v>187</v>
      </c>
    </row>
    <row r="4" spans="1:21" ht="22.5" x14ac:dyDescent="0.25">
      <c r="A4" s="198" t="s">
        <v>101</v>
      </c>
      <c r="B4" s="198" t="s">
        <v>102</v>
      </c>
      <c r="C4" s="198"/>
      <c r="D4" s="198"/>
      <c r="E4" s="198"/>
      <c r="F4" s="198" t="s">
        <v>103</v>
      </c>
      <c r="G4" s="198" t="s">
        <v>104</v>
      </c>
      <c r="H4" s="198" t="s">
        <v>105</v>
      </c>
      <c r="I4" s="198" t="s">
        <v>106</v>
      </c>
      <c r="J4" s="198" t="s">
        <v>107</v>
      </c>
      <c r="K4" s="198" t="s">
        <v>108</v>
      </c>
      <c r="L4" s="198" t="s">
        <v>109</v>
      </c>
      <c r="M4" s="198" t="s">
        <v>110</v>
      </c>
      <c r="N4" s="198" t="s">
        <v>111</v>
      </c>
      <c r="O4" s="198" t="s">
        <v>112</v>
      </c>
      <c r="P4" s="198" t="s">
        <v>113</v>
      </c>
      <c r="Q4" s="198" t="s">
        <v>114</v>
      </c>
      <c r="R4" s="198" t="s">
        <v>115</v>
      </c>
      <c r="S4" s="199" t="s">
        <v>116</v>
      </c>
      <c r="T4" s="125" t="s">
        <v>173</v>
      </c>
      <c r="U4" s="125" t="s">
        <v>8</v>
      </c>
    </row>
    <row r="5" spans="1:21" ht="22.5" x14ac:dyDescent="0.25">
      <c r="A5" s="200" t="s">
        <v>210</v>
      </c>
      <c r="B5" s="200" t="s">
        <v>118</v>
      </c>
      <c r="C5" s="200"/>
      <c r="D5" s="200"/>
      <c r="E5" s="200"/>
      <c r="F5" s="201">
        <v>2643543563</v>
      </c>
      <c r="G5" s="201">
        <v>5306056</v>
      </c>
      <c r="H5" s="201">
        <v>10538278650</v>
      </c>
      <c r="I5" s="201">
        <v>3342107</v>
      </c>
      <c r="J5" s="201">
        <v>11355078515</v>
      </c>
      <c r="K5" s="201">
        <v>27494395</v>
      </c>
      <c r="L5" s="201">
        <v>902662836</v>
      </c>
      <c r="M5" s="201">
        <v>1504000</v>
      </c>
      <c r="N5" s="202">
        <v>5208559700</v>
      </c>
      <c r="O5" s="202">
        <v>10695302</v>
      </c>
      <c r="P5" s="201">
        <v>22796020001</v>
      </c>
      <c r="Q5" s="201">
        <v>32340502</v>
      </c>
      <c r="R5" s="203">
        <v>25439563564</v>
      </c>
      <c r="S5" s="204">
        <v>37646558</v>
      </c>
      <c r="T5" s="124">
        <f>H5+J5+F5</f>
        <v>24536900728</v>
      </c>
      <c r="U5" s="124">
        <f>F5+J5</f>
        <v>13998622078</v>
      </c>
    </row>
    <row r="6" spans="1:21" ht="22.5" x14ac:dyDescent="0.25">
      <c r="A6" s="200" t="s">
        <v>210</v>
      </c>
      <c r="B6" s="207" t="s">
        <v>211</v>
      </c>
      <c r="C6" s="207"/>
      <c r="D6" s="207"/>
      <c r="E6" s="207"/>
      <c r="F6" s="201">
        <v>139512542.19999999</v>
      </c>
      <c r="G6" s="201">
        <v>265010</v>
      </c>
      <c r="H6" s="201">
        <v>532946021.62</v>
      </c>
      <c r="I6" s="201">
        <v>117294.49</v>
      </c>
      <c r="J6" s="201">
        <v>999441906.29999995</v>
      </c>
      <c r="K6" s="201">
        <v>2281720.5299999998</v>
      </c>
      <c r="L6" s="201">
        <v>6559026</v>
      </c>
      <c r="M6" s="201">
        <v>20552.63</v>
      </c>
      <c r="N6" s="202">
        <v>779216989.89999998</v>
      </c>
      <c r="O6" s="202">
        <v>1648782.32</v>
      </c>
      <c r="P6" s="201">
        <v>1538946953.9200001</v>
      </c>
      <c r="Q6" s="201">
        <v>2419567.65</v>
      </c>
      <c r="R6" s="203">
        <v>1678459496.1199999</v>
      </c>
      <c r="S6" s="204">
        <v>2684578.6</v>
      </c>
      <c r="T6" s="124">
        <f>H6+J6+F6</f>
        <v>1671900470.1200001</v>
      </c>
      <c r="U6" s="124">
        <f>F6+J6</f>
        <v>1138954448.5</v>
      </c>
    </row>
    <row r="7" spans="1:21" x14ac:dyDescent="0.25">
      <c r="A7" s="200" t="s">
        <v>210</v>
      </c>
      <c r="B7" s="200" t="s">
        <v>119</v>
      </c>
      <c r="C7" s="200"/>
      <c r="D7" s="200"/>
      <c r="E7" s="200"/>
      <c r="F7" s="201">
        <v>8104728.9846560396</v>
      </c>
      <c r="G7" s="201">
        <v>9879</v>
      </c>
      <c r="H7" s="201">
        <v>113771913.95748501</v>
      </c>
      <c r="I7" s="201">
        <v>9707.85</v>
      </c>
      <c r="J7" s="201">
        <v>102689132.133068</v>
      </c>
      <c r="K7" s="201">
        <v>215211.14</v>
      </c>
      <c r="L7" s="201">
        <v>0</v>
      </c>
      <c r="M7" s="201">
        <v>0</v>
      </c>
      <c r="N7" s="202">
        <v>73319688.890000001</v>
      </c>
      <c r="O7" s="202">
        <v>123205.79</v>
      </c>
      <c r="P7" s="201">
        <v>216461046.09055299</v>
      </c>
      <c r="Q7" s="201">
        <v>224918.99</v>
      </c>
      <c r="R7" s="203">
        <v>224565775.07520899</v>
      </c>
      <c r="S7" s="204">
        <v>234798.3</v>
      </c>
      <c r="T7" s="124">
        <f t="shared" ref="T7:T68" si="0">H7+J7+F7</f>
        <v>224565775.07520902</v>
      </c>
      <c r="U7" s="124">
        <f t="shared" ref="U7:U68" si="1">F7+J7</f>
        <v>110793861.11772403</v>
      </c>
    </row>
    <row r="8" spans="1:21" x14ac:dyDescent="0.25">
      <c r="A8" s="200" t="s">
        <v>210</v>
      </c>
      <c r="B8" s="200" t="s">
        <v>120</v>
      </c>
      <c r="C8" s="200"/>
      <c r="D8" s="200"/>
      <c r="E8" s="200"/>
      <c r="F8" s="201">
        <v>1122634.7</v>
      </c>
      <c r="G8" s="201">
        <v>2303</v>
      </c>
      <c r="H8" s="201">
        <v>13762612.42</v>
      </c>
      <c r="I8" s="201">
        <v>0</v>
      </c>
      <c r="J8" s="201">
        <v>15260256.6</v>
      </c>
      <c r="K8" s="201">
        <v>54782.51</v>
      </c>
      <c r="L8" s="201">
        <v>0</v>
      </c>
      <c r="M8" s="201">
        <v>0</v>
      </c>
      <c r="N8" s="202">
        <v>494323.58</v>
      </c>
      <c r="O8" s="202">
        <v>3072.48</v>
      </c>
      <c r="P8" s="201">
        <v>29022869.02</v>
      </c>
      <c r="Q8" s="201">
        <v>54782.51</v>
      </c>
      <c r="R8" s="203">
        <v>30145503.719999999</v>
      </c>
      <c r="S8" s="204">
        <v>57086.21</v>
      </c>
      <c r="T8" s="124">
        <f t="shared" si="0"/>
        <v>30145503.719999999</v>
      </c>
      <c r="U8" s="124">
        <f t="shared" si="1"/>
        <v>16382891.299999999</v>
      </c>
    </row>
    <row r="9" spans="1:21" ht="33.75" x14ac:dyDescent="0.25">
      <c r="A9" s="200" t="s">
        <v>210</v>
      </c>
      <c r="B9" s="200" t="s">
        <v>172</v>
      </c>
      <c r="C9" s="200"/>
      <c r="D9" s="200"/>
      <c r="E9" s="200"/>
      <c r="F9" s="201">
        <v>57766757</v>
      </c>
      <c r="G9" s="201">
        <v>104890</v>
      </c>
      <c r="H9" s="201">
        <v>382526578</v>
      </c>
      <c r="I9" s="201">
        <v>283664</v>
      </c>
      <c r="J9" s="201">
        <v>435190437</v>
      </c>
      <c r="K9" s="201">
        <v>738360</v>
      </c>
      <c r="L9" s="201">
        <v>115951909</v>
      </c>
      <c r="M9" s="201">
        <v>194303</v>
      </c>
      <c r="N9" s="202">
        <v>308027905</v>
      </c>
      <c r="O9" s="202">
        <v>562016</v>
      </c>
      <c r="P9" s="201">
        <v>933668924</v>
      </c>
      <c r="Q9" s="201">
        <v>1216327</v>
      </c>
      <c r="R9" s="203">
        <v>991435681</v>
      </c>
      <c r="S9" s="204">
        <v>1321217</v>
      </c>
      <c r="T9" s="124">
        <f t="shared" si="0"/>
        <v>875483772</v>
      </c>
      <c r="U9" s="124">
        <f t="shared" si="1"/>
        <v>492957194</v>
      </c>
    </row>
    <row r="10" spans="1:21" x14ac:dyDescent="0.25">
      <c r="A10" s="200" t="s">
        <v>210</v>
      </c>
      <c r="B10" s="200" t="s">
        <v>121</v>
      </c>
      <c r="C10" s="200"/>
      <c r="D10" s="200"/>
      <c r="E10" s="200"/>
      <c r="F10" s="201">
        <v>159763507.93000001</v>
      </c>
      <c r="G10" s="201">
        <v>333728</v>
      </c>
      <c r="H10" s="201">
        <v>411053419.08999997</v>
      </c>
      <c r="I10" s="201">
        <v>107364.83</v>
      </c>
      <c r="J10" s="201">
        <v>363693815.06</v>
      </c>
      <c r="K10" s="201">
        <v>1016899.08</v>
      </c>
      <c r="L10" s="201">
        <v>47558080</v>
      </c>
      <c r="M10" s="201">
        <v>107477.02</v>
      </c>
      <c r="N10" s="202">
        <v>186988209.28999999</v>
      </c>
      <c r="O10" s="202">
        <v>395519.8</v>
      </c>
      <c r="P10" s="201">
        <v>822305314.14999998</v>
      </c>
      <c r="Q10" s="201">
        <v>1231740.93</v>
      </c>
      <c r="R10" s="203">
        <v>982068822.08000004</v>
      </c>
      <c r="S10" s="204">
        <v>1565469</v>
      </c>
      <c r="T10" s="124">
        <f t="shared" si="0"/>
        <v>934510742.07999992</v>
      </c>
      <c r="U10" s="124">
        <f t="shared" si="1"/>
        <v>523457322.99000001</v>
      </c>
    </row>
    <row r="11" spans="1:21" x14ac:dyDescent="0.25">
      <c r="A11" s="200" t="s">
        <v>210</v>
      </c>
      <c r="B11" s="200" t="s">
        <v>122</v>
      </c>
      <c r="C11" s="200"/>
      <c r="D11" s="200"/>
      <c r="E11" s="200"/>
      <c r="F11" s="201">
        <v>161789062</v>
      </c>
      <c r="G11" s="201">
        <v>346060</v>
      </c>
      <c r="H11" s="201">
        <v>808942246</v>
      </c>
      <c r="I11" s="201">
        <v>385372</v>
      </c>
      <c r="J11" s="201">
        <v>626905508</v>
      </c>
      <c r="K11" s="201">
        <v>1667547</v>
      </c>
      <c r="L11" s="201">
        <v>0</v>
      </c>
      <c r="M11" s="201">
        <v>0</v>
      </c>
      <c r="N11" s="202">
        <v>211575464</v>
      </c>
      <c r="O11" s="202">
        <v>514564</v>
      </c>
      <c r="P11" s="201">
        <v>1435847754</v>
      </c>
      <c r="Q11" s="201">
        <v>2052919</v>
      </c>
      <c r="R11" s="203">
        <v>1597636816</v>
      </c>
      <c r="S11" s="204">
        <v>2398979</v>
      </c>
      <c r="T11" s="124">
        <f t="shared" si="0"/>
        <v>1597636816</v>
      </c>
      <c r="U11" s="124">
        <f t="shared" si="1"/>
        <v>788694570</v>
      </c>
    </row>
    <row r="12" spans="1:21" ht="22.5" x14ac:dyDescent="0.25">
      <c r="A12" s="200" t="s">
        <v>210</v>
      </c>
      <c r="B12" s="200" t="s">
        <v>123</v>
      </c>
      <c r="C12" s="200"/>
      <c r="D12" s="200"/>
      <c r="E12" s="200"/>
      <c r="F12" s="201">
        <v>28150219.754871801</v>
      </c>
      <c r="G12" s="201">
        <v>32318</v>
      </c>
      <c r="H12" s="201">
        <v>280729011.89716798</v>
      </c>
      <c r="I12" s="201">
        <v>46456.02</v>
      </c>
      <c r="J12" s="201">
        <v>167897944.95622</v>
      </c>
      <c r="K12" s="201">
        <v>521211.82</v>
      </c>
      <c r="L12" s="201">
        <v>0</v>
      </c>
      <c r="M12" s="201">
        <v>0</v>
      </c>
      <c r="N12" s="202">
        <v>76022382.517866194</v>
      </c>
      <c r="O12" s="202">
        <v>234135.95</v>
      </c>
      <c r="P12" s="201">
        <v>448626956.85338801</v>
      </c>
      <c r="Q12" s="201">
        <v>567667.84</v>
      </c>
      <c r="R12" s="203">
        <v>476777176.60825998</v>
      </c>
      <c r="S12" s="204">
        <v>599986.36</v>
      </c>
      <c r="T12" s="124">
        <f t="shared" si="0"/>
        <v>476777176.60825974</v>
      </c>
      <c r="U12" s="124">
        <f t="shared" si="1"/>
        <v>196048164.71109182</v>
      </c>
    </row>
    <row r="13" spans="1:21" ht="22.5" x14ac:dyDescent="0.25">
      <c r="A13" s="200" t="s">
        <v>210</v>
      </c>
      <c r="B13" s="200" t="s">
        <v>124</v>
      </c>
      <c r="C13" s="200"/>
      <c r="D13" s="200"/>
      <c r="E13" s="200"/>
      <c r="F13" s="201">
        <v>15230552</v>
      </c>
      <c r="G13" s="201">
        <v>22913</v>
      </c>
      <c r="H13" s="201">
        <v>65921792</v>
      </c>
      <c r="I13" s="201">
        <v>5446.52</v>
      </c>
      <c r="J13" s="201">
        <v>59304118</v>
      </c>
      <c r="K13" s="201">
        <v>155089.26</v>
      </c>
      <c r="L13" s="201">
        <v>2866640.26</v>
      </c>
      <c r="M13" s="201">
        <v>5504.57</v>
      </c>
      <c r="N13" s="202">
        <v>10816566.6</v>
      </c>
      <c r="O13" s="202">
        <v>26242.16</v>
      </c>
      <c r="P13" s="201">
        <v>128092550.26000001</v>
      </c>
      <c r="Q13" s="201">
        <v>166040.35</v>
      </c>
      <c r="R13" s="203">
        <v>143323102.25999999</v>
      </c>
      <c r="S13" s="204">
        <v>188953.60000000001</v>
      </c>
      <c r="T13" s="124">
        <f t="shared" si="0"/>
        <v>140456462</v>
      </c>
      <c r="U13" s="124">
        <f t="shared" si="1"/>
        <v>74534670</v>
      </c>
    </row>
    <row r="14" spans="1:21" ht="22.5" x14ac:dyDescent="0.25">
      <c r="A14" s="200" t="s">
        <v>210</v>
      </c>
      <c r="B14" s="200" t="s">
        <v>125</v>
      </c>
      <c r="C14" s="200"/>
      <c r="D14" s="200"/>
      <c r="E14" s="200"/>
      <c r="F14" s="201">
        <v>419097</v>
      </c>
      <c r="G14" s="201">
        <v>750</v>
      </c>
      <c r="H14" s="201">
        <v>18548446</v>
      </c>
      <c r="I14" s="201">
        <v>823.47</v>
      </c>
      <c r="J14" s="201">
        <v>5557973</v>
      </c>
      <c r="K14" s="201">
        <v>15581.98</v>
      </c>
      <c r="L14" s="201">
        <v>0</v>
      </c>
      <c r="M14" s="201">
        <v>0</v>
      </c>
      <c r="N14" s="202">
        <v>0</v>
      </c>
      <c r="O14" s="202">
        <v>0</v>
      </c>
      <c r="P14" s="201">
        <v>24106419</v>
      </c>
      <c r="Q14" s="201">
        <v>16405.45</v>
      </c>
      <c r="R14" s="203">
        <v>24525516</v>
      </c>
      <c r="S14" s="204">
        <v>17156.05</v>
      </c>
      <c r="T14" s="124">
        <f t="shared" si="0"/>
        <v>24525516</v>
      </c>
      <c r="U14" s="124">
        <f t="shared" si="1"/>
        <v>5977070</v>
      </c>
    </row>
    <row r="15" spans="1:21" ht="22.5" x14ac:dyDescent="0.25">
      <c r="A15" s="200" t="s">
        <v>210</v>
      </c>
      <c r="B15" s="200" t="s">
        <v>126</v>
      </c>
      <c r="C15" s="200"/>
      <c r="D15" s="200"/>
      <c r="E15" s="200"/>
      <c r="F15" s="201">
        <v>891546</v>
      </c>
      <c r="G15" s="201">
        <v>24</v>
      </c>
      <c r="H15" s="201">
        <v>24592390</v>
      </c>
      <c r="I15" s="201">
        <v>0</v>
      </c>
      <c r="J15" s="201">
        <v>3861532</v>
      </c>
      <c r="K15" s="201">
        <v>11494</v>
      </c>
      <c r="L15" s="201">
        <v>0</v>
      </c>
      <c r="M15" s="201">
        <v>0</v>
      </c>
      <c r="N15" s="202">
        <v>0</v>
      </c>
      <c r="O15" s="202">
        <v>0</v>
      </c>
      <c r="P15" s="201">
        <v>28453922</v>
      </c>
      <c r="Q15" s="201">
        <v>11494</v>
      </c>
      <c r="R15" s="203">
        <v>29345468</v>
      </c>
      <c r="S15" s="204">
        <v>11518</v>
      </c>
      <c r="T15" s="124">
        <f t="shared" si="0"/>
        <v>29345468</v>
      </c>
      <c r="U15" s="124">
        <f t="shared" si="1"/>
        <v>4753078</v>
      </c>
    </row>
    <row r="16" spans="1:21" ht="22.5" x14ac:dyDescent="0.25">
      <c r="A16" s="200" t="s">
        <v>210</v>
      </c>
      <c r="B16" s="205" t="s">
        <v>212</v>
      </c>
      <c r="C16" s="207"/>
      <c r="D16" s="207"/>
      <c r="E16" s="207"/>
      <c r="F16" s="201">
        <v>234578684</v>
      </c>
      <c r="G16" s="201">
        <v>364175</v>
      </c>
      <c r="H16" s="201">
        <v>1292705429</v>
      </c>
      <c r="I16" s="201">
        <v>262519</v>
      </c>
      <c r="J16" s="201">
        <v>1077042490</v>
      </c>
      <c r="K16" s="201">
        <v>2337833</v>
      </c>
      <c r="L16" s="201">
        <v>37358789</v>
      </c>
      <c r="M16" s="201">
        <v>64063</v>
      </c>
      <c r="N16" s="202">
        <v>566953030</v>
      </c>
      <c r="O16" s="202">
        <v>1075068</v>
      </c>
      <c r="P16" s="201">
        <v>2407106708</v>
      </c>
      <c r="Q16" s="201">
        <v>2664415</v>
      </c>
      <c r="R16" s="203">
        <v>2641685392</v>
      </c>
      <c r="S16" s="204">
        <v>3028590</v>
      </c>
      <c r="T16" s="124">
        <f>H16+J16+F16</f>
        <v>2604326603</v>
      </c>
      <c r="U16" s="124">
        <f>F16+J16</f>
        <v>1311621174</v>
      </c>
    </row>
    <row r="17" spans="1:21" ht="22.5" x14ac:dyDescent="0.25">
      <c r="A17" s="200" t="s">
        <v>210</v>
      </c>
      <c r="B17" s="205" t="s">
        <v>213</v>
      </c>
      <c r="C17" s="207"/>
      <c r="D17" s="207"/>
      <c r="E17" s="207"/>
      <c r="F17" s="201">
        <v>98406490</v>
      </c>
      <c r="G17" s="201">
        <v>161721</v>
      </c>
      <c r="H17" s="201">
        <v>482183513</v>
      </c>
      <c r="I17" s="201">
        <v>127998</v>
      </c>
      <c r="J17" s="201">
        <v>286158671</v>
      </c>
      <c r="K17" s="201">
        <v>676281</v>
      </c>
      <c r="L17" s="201">
        <v>4147619</v>
      </c>
      <c r="M17" s="201">
        <v>8467</v>
      </c>
      <c r="N17" s="202">
        <v>139259185</v>
      </c>
      <c r="O17" s="202">
        <v>253691</v>
      </c>
      <c r="P17" s="201">
        <v>772489803</v>
      </c>
      <c r="Q17" s="201">
        <v>812746</v>
      </c>
      <c r="R17" s="203">
        <v>870896293</v>
      </c>
      <c r="S17" s="204">
        <v>974467</v>
      </c>
      <c r="T17" s="124">
        <f>H17+J17+F17</f>
        <v>866748674</v>
      </c>
      <c r="U17" s="124">
        <f>F17+J17</f>
        <v>384565161</v>
      </c>
    </row>
    <row r="18" spans="1:21" x14ac:dyDescent="0.25">
      <c r="A18" s="200" t="s">
        <v>210</v>
      </c>
      <c r="B18" s="200" t="s">
        <v>127</v>
      </c>
      <c r="C18" s="200"/>
      <c r="D18" s="200"/>
      <c r="E18" s="200"/>
      <c r="F18" s="201">
        <v>1</v>
      </c>
      <c r="G18" s="201">
        <v>1</v>
      </c>
      <c r="H18" s="201">
        <v>118340134</v>
      </c>
      <c r="I18" s="201">
        <v>6951</v>
      </c>
      <c r="J18" s="201">
        <v>110692781</v>
      </c>
      <c r="K18" s="201">
        <v>316370</v>
      </c>
      <c r="L18" s="201">
        <v>0</v>
      </c>
      <c r="M18" s="201">
        <v>0</v>
      </c>
      <c r="N18" s="202">
        <v>17393686</v>
      </c>
      <c r="O18" s="202">
        <v>56726</v>
      </c>
      <c r="P18" s="201">
        <v>229032915</v>
      </c>
      <c r="Q18" s="201">
        <v>323321</v>
      </c>
      <c r="R18" s="203">
        <v>229032916</v>
      </c>
      <c r="S18" s="204">
        <v>323322</v>
      </c>
      <c r="T18" s="124">
        <f t="shared" si="0"/>
        <v>229032916</v>
      </c>
      <c r="U18" s="124">
        <f t="shared" si="1"/>
        <v>110692782</v>
      </c>
    </row>
    <row r="19" spans="1:21" x14ac:dyDescent="0.25">
      <c r="A19" s="200" t="s">
        <v>210</v>
      </c>
      <c r="B19" s="200" t="s">
        <v>128</v>
      </c>
      <c r="C19" s="200"/>
      <c r="D19" s="200"/>
      <c r="E19" s="200"/>
      <c r="F19" s="201">
        <v>213617993</v>
      </c>
      <c r="G19" s="201">
        <v>480875</v>
      </c>
      <c r="H19" s="201">
        <v>714025368</v>
      </c>
      <c r="I19" s="201">
        <v>110572</v>
      </c>
      <c r="J19" s="201">
        <v>737302096</v>
      </c>
      <c r="K19" s="201">
        <v>2434864</v>
      </c>
      <c r="L19" s="201">
        <v>36346563</v>
      </c>
      <c r="M19" s="201">
        <v>63214</v>
      </c>
      <c r="N19" s="202">
        <v>316960389.94999999</v>
      </c>
      <c r="O19" s="202">
        <v>720245.15</v>
      </c>
      <c r="P19" s="201">
        <v>1487674027</v>
      </c>
      <c r="Q19" s="201">
        <v>2608650</v>
      </c>
      <c r="R19" s="203">
        <v>1701292020</v>
      </c>
      <c r="S19" s="204">
        <v>3089525</v>
      </c>
      <c r="T19" s="124">
        <f t="shared" si="0"/>
        <v>1664945457</v>
      </c>
      <c r="U19" s="124">
        <f t="shared" si="1"/>
        <v>950920089</v>
      </c>
    </row>
    <row r="20" spans="1:21" ht="22.5" x14ac:dyDescent="0.25">
      <c r="A20" s="200" t="s">
        <v>210</v>
      </c>
      <c r="B20" s="200" t="s">
        <v>129</v>
      </c>
      <c r="C20" s="200"/>
      <c r="D20" s="200"/>
      <c r="E20" s="200"/>
      <c r="F20" s="201">
        <v>184897046</v>
      </c>
      <c r="G20" s="201">
        <v>341850</v>
      </c>
      <c r="H20" s="201">
        <v>570339569</v>
      </c>
      <c r="I20" s="201">
        <v>110517</v>
      </c>
      <c r="J20" s="201">
        <v>444761905</v>
      </c>
      <c r="K20" s="201">
        <v>1287598</v>
      </c>
      <c r="L20" s="201">
        <v>7285666</v>
      </c>
      <c r="M20" s="201">
        <v>16349</v>
      </c>
      <c r="N20" s="202">
        <v>265498756</v>
      </c>
      <c r="O20" s="202">
        <v>591066</v>
      </c>
      <c r="P20" s="201">
        <v>1022387140</v>
      </c>
      <c r="Q20" s="201">
        <v>1414464</v>
      </c>
      <c r="R20" s="203">
        <v>1207284186</v>
      </c>
      <c r="S20" s="204">
        <v>1756314</v>
      </c>
      <c r="T20" s="124">
        <f t="shared" si="0"/>
        <v>1199998520</v>
      </c>
      <c r="U20" s="124">
        <f t="shared" si="1"/>
        <v>629658951</v>
      </c>
    </row>
    <row r="21" spans="1:21" x14ac:dyDescent="0.25">
      <c r="A21" s="200" t="s">
        <v>210</v>
      </c>
      <c r="B21" s="200" t="s">
        <v>130</v>
      </c>
      <c r="C21" s="200"/>
      <c r="D21" s="200"/>
      <c r="E21" s="200"/>
      <c r="F21" s="201">
        <v>184302087.09999999</v>
      </c>
      <c r="G21" s="201">
        <v>381322</v>
      </c>
      <c r="H21" s="201">
        <v>975320388.60000002</v>
      </c>
      <c r="I21" s="201">
        <v>483913.6</v>
      </c>
      <c r="J21" s="201">
        <v>1031176259.4</v>
      </c>
      <c r="K21" s="201">
        <v>2347313.6</v>
      </c>
      <c r="L21" s="201">
        <v>247726371</v>
      </c>
      <c r="M21" s="201">
        <v>458576.4</v>
      </c>
      <c r="N21" s="202">
        <v>614300193.79999995</v>
      </c>
      <c r="O21" s="202">
        <v>1249448.8999999999</v>
      </c>
      <c r="P21" s="201">
        <v>2254223019</v>
      </c>
      <c r="Q21" s="201">
        <v>3289803.6</v>
      </c>
      <c r="R21" s="203">
        <v>2438525106.0999999</v>
      </c>
      <c r="S21" s="204">
        <v>3671125.9</v>
      </c>
      <c r="T21" s="124">
        <f t="shared" si="0"/>
        <v>2190798735.0999999</v>
      </c>
      <c r="U21" s="124">
        <f t="shared" si="1"/>
        <v>1215478346.5</v>
      </c>
    </row>
    <row r="22" spans="1:21" ht="33.75" x14ac:dyDescent="0.25">
      <c r="A22" s="200" t="s">
        <v>210</v>
      </c>
      <c r="B22" s="200" t="s">
        <v>200</v>
      </c>
      <c r="C22" s="200"/>
      <c r="D22" s="200"/>
      <c r="E22" s="200"/>
      <c r="F22" s="201">
        <v>33946468.759999998</v>
      </c>
      <c r="G22" s="201">
        <v>54528</v>
      </c>
      <c r="H22" s="201">
        <v>162016384.22999999</v>
      </c>
      <c r="I22" s="201">
        <v>553.02</v>
      </c>
      <c r="J22" s="201">
        <v>110669174.13</v>
      </c>
      <c r="K22" s="201">
        <v>262850.65000000002</v>
      </c>
      <c r="L22" s="201">
        <v>2605162.29</v>
      </c>
      <c r="M22" s="201">
        <v>4968.28</v>
      </c>
      <c r="N22" s="202">
        <v>57347355.140000001</v>
      </c>
      <c r="O22" s="202">
        <v>117162.92</v>
      </c>
      <c r="P22" s="201">
        <v>275290720.64999998</v>
      </c>
      <c r="Q22" s="201">
        <v>268371.95</v>
      </c>
      <c r="R22" s="203">
        <v>309237189.41000003</v>
      </c>
      <c r="S22" s="204">
        <v>322899.96999999997</v>
      </c>
      <c r="T22" s="124">
        <f t="shared" si="0"/>
        <v>306632027.12</v>
      </c>
      <c r="U22" s="124">
        <f t="shared" si="1"/>
        <v>144615642.88999999</v>
      </c>
    </row>
    <row r="23" spans="1:21" s="206" customFormat="1" ht="33.75" x14ac:dyDescent="0.25">
      <c r="A23" s="200" t="s">
        <v>210</v>
      </c>
      <c r="B23" s="205" t="s">
        <v>201</v>
      </c>
      <c r="C23" s="205"/>
      <c r="D23" s="205"/>
      <c r="E23" s="205"/>
      <c r="F23" s="201">
        <v>56120662</v>
      </c>
      <c r="G23" s="201">
        <v>98388</v>
      </c>
      <c r="H23" s="201">
        <v>186557152</v>
      </c>
      <c r="I23" s="201">
        <v>30057</v>
      </c>
      <c r="J23" s="201">
        <v>322802932</v>
      </c>
      <c r="K23" s="201">
        <v>670911</v>
      </c>
      <c r="L23" s="201">
        <v>0</v>
      </c>
      <c r="M23" s="201">
        <v>0</v>
      </c>
      <c r="N23" s="202">
        <v>192178811</v>
      </c>
      <c r="O23" s="202">
        <v>362309.96</v>
      </c>
      <c r="P23" s="201">
        <v>509360084</v>
      </c>
      <c r="Q23" s="201">
        <v>700968</v>
      </c>
      <c r="R23" s="203">
        <v>565480746</v>
      </c>
      <c r="S23" s="204">
        <v>799356</v>
      </c>
      <c r="T23" s="124">
        <f t="shared" si="0"/>
        <v>565480746</v>
      </c>
      <c r="U23" s="124">
        <f t="shared" si="1"/>
        <v>378923594</v>
      </c>
    </row>
    <row r="24" spans="1:21" s="206" customFormat="1" ht="33.75" x14ac:dyDescent="0.25">
      <c r="A24" s="200" t="s">
        <v>210</v>
      </c>
      <c r="B24" s="205" t="s">
        <v>208</v>
      </c>
      <c r="C24" s="205"/>
      <c r="D24" s="205"/>
      <c r="E24" s="205"/>
      <c r="F24" s="201">
        <v>16755114</v>
      </c>
      <c r="G24" s="201">
        <v>28189</v>
      </c>
      <c r="H24" s="201">
        <v>40654051</v>
      </c>
      <c r="I24" s="201">
        <v>10261.58</v>
      </c>
      <c r="J24" s="201">
        <v>22091555</v>
      </c>
      <c r="K24" s="201">
        <v>61576.88</v>
      </c>
      <c r="L24" s="201">
        <v>58174766</v>
      </c>
      <c r="M24" s="201">
        <v>148823.29999999999</v>
      </c>
      <c r="N24" s="202">
        <v>19202849</v>
      </c>
      <c r="O24" s="202">
        <v>31139.01</v>
      </c>
      <c r="P24" s="201">
        <v>120920372</v>
      </c>
      <c r="Q24" s="201">
        <v>220661.76000000001</v>
      </c>
      <c r="R24" s="203">
        <v>137675486</v>
      </c>
      <c r="S24" s="204">
        <v>248851.56</v>
      </c>
      <c r="T24" s="124">
        <f t="shared" si="0"/>
        <v>79500720</v>
      </c>
      <c r="U24" s="124">
        <f t="shared" si="1"/>
        <v>38846669</v>
      </c>
    </row>
    <row r="25" spans="1:21" ht="33.75" x14ac:dyDescent="0.25">
      <c r="A25" s="200" t="s">
        <v>210</v>
      </c>
      <c r="B25" s="200" t="s">
        <v>131</v>
      </c>
      <c r="C25" s="200"/>
      <c r="D25" s="200"/>
      <c r="E25" s="200"/>
      <c r="F25" s="201">
        <v>7990795.4000000004</v>
      </c>
      <c r="G25" s="201">
        <v>13940</v>
      </c>
      <c r="H25" s="201">
        <v>40295493.090000004</v>
      </c>
      <c r="I25" s="201">
        <v>3271.1</v>
      </c>
      <c r="J25" s="201">
        <v>8637486.4000000004</v>
      </c>
      <c r="K25" s="201">
        <v>21104.799999999999</v>
      </c>
      <c r="L25" s="201">
        <v>0</v>
      </c>
      <c r="M25" s="201">
        <v>0</v>
      </c>
      <c r="N25" s="202">
        <v>0</v>
      </c>
      <c r="O25" s="202">
        <v>0</v>
      </c>
      <c r="P25" s="201">
        <v>48932979.490000002</v>
      </c>
      <c r="Q25" s="201">
        <v>24375.9</v>
      </c>
      <c r="R25" s="203">
        <v>56923774.890000001</v>
      </c>
      <c r="S25" s="204">
        <v>38316.800000000003</v>
      </c>
      <c r="T25" s="124">
        <f t="shared" si="0"/>
        <v>56923774.890000001</v>
      </c>
      <c r="U25" s="124">
        <f t="shared" si="1"/>
        <v>16628281.800000001</v>
      </c>
    </row>
    <row r="26" spans="1:21" ht="22.5" x14ac:dyDescent="0.25">
      <c r="A26" s="200" t="s">
        <v>210</v>
      </c>
      <c r="B26" s="200" t="s">
        <v>132</v>
      </c>
      <c r="C26" s="200"/>
      <c r="D26" s="200"/>
      <c r="E26" s="200"/>
      <c r="F26" s="201">
        <v>72529274.180000007</v>
      </c>
      <c r="G26" s="201">
        <v>189726</v>
      </c>
      <c r="H26" s="201">
        <v>320353669.42000002</v>
      </c>
      <c r="I26" s="201">
        <v>48666.85</v>
      </c>
      <c r="J26" s="201">
        <v>115872895.59</v>
      </c>
      <c r="K26" s="201">
        <v>290965.18</v>
      </c>
      <c r="L26" s="201">
        <v>10169680.380000001</v>
      </c>
      <c r="M26" s="201">
        <v>19510.53</v>
      </c>
      <c r="N26" s="202">
        <v>26951834.91</v>
      </c>
      <c r="O26" s="202">
        <v>63884.7</v>
      </c>
      <c r="P26" s="201">
        <v>446396245.38999999</v>
      </c>
      <c r="Q26" s="201">
        <v>359142.56</v>
      </c>
      <c r="R26" s="203">
        <v>518925519.56999999</v>
      </c>
      <c r="S26" s="204">
        <v>548868.56000000006</v>
      </c>
      <c r="T26" s="124">
        <f t="shared" si="0"/>
        <v>508755839.19</v>
      </c>
      <c r="U26" s="124">
        <f t="shared" si="1"/>
        <v>188402169.77000001</v>
      </c>
    </row>
    <row r="27" spans="1:21" x14ac:dyDescent="0.25">
      <c r="A27" s="200" t="s">
        <v>210</v>
      </c>
      <c r="B27" s="200" t="s">
        <v>133</v>
      </c>
      <c r="C27" s="200"/>
      <c r="D27" s="200"/>
      <c r="E27" s="200"/>
      <c r="F27" s="201">
        <v>104333898</v>
      </c>
      <c r="G27" s="201">
        <v>277262</v>
      </c>
      <c r="H27" s="201">
        <v>206833328</v>
      </c>
      <c r="I27" s="201">
        <v>50763</v>
      </c>
      <c r="J27" s="201">
        <v>298093570</v>
      </c>
      <c r="K27" s="201">
        <v>634713</v>
      </c>
      <c r="L27" s="201">
        <v>3931816</v>
      </c>
      <c r="M27" s="201">
        <v>41919</v>
      </c>
      <c r="N27" s="202">
        <v>298260804</v>
      </c>
      <c r="O27" s="202">
        <v>591678</v>
      </c>
      <c r="P27" s="201">
        <v>508858714</v>
      </c>
      <c r="Q27" s="201">
        <v>727395</v>
      </c>
      <c r="R27" s="203">
        <v>613192612</v>
      </c>
      <c r="S27" s="204">
        <v>1004657</v>
      </c>
      <c r="T27" s="124">
        <f t="shared" si="0"/>
        <v>609260796</v>
      </c>
      <c r="U27" s="124">
        <f t="shared" si="1"/>
        <v>402427468</v>
      </c>
    </row>
    <row r="28" spans="1:21" ht="22.5" x14ac:dyDescent="0.25">
      <c r="A28" s="200" t="s">
        <v>210</v>
      </c>
      <c r="B28" s="200" t="s">
        <v>134</v>
      </c>
      <c r="C28" s="200"/>
      <c r="D28" s="200"/>
      <c r="E28" s="200"/>
      <c r="F28" s="201">
        <v>480198.16</v>
      </c>
      <c r="G28" s="201">
        <v>0</v>
      </c>
      <c r="H28" s="201">
        <v>55643045</v>
      </c>
      <c r="I28" s="201">
        <v>0</v>
      </c>
      <c r="J28" s="201">
        <v>17683713</v>
      </c>
      <c r="K28" s="201">
        <v>49047</v>
      </c>
      <c r="L28" s="201">
        <v>0</v>
      </c>
      <c r="M28" s="201">
        <v>0</v>
      </c>
      <c r="N28" s="202">
        <v>0</v>
      </c>
      <c r="O28" s="202">
        <v>0</v>
      </c>
      <c r="P28" s="201">
        <v>73326758</v>
      </c>
      <c r="Q28" s="201">
        <v>49047</v>
      </c>
      <c r="R28" s="203">
        <v>73806956.159999996</v>
      </c>
      <c r="S28" s="204">
        <v>49047</v>
      </c>
      <c r="T28" s="124">
        <f t="shared" si="0"/>
        <v>73806956.159999996</v>
      </c>
      <c r="U28" s="124">
        <f t="shared" si="1"/>
        <v>18163911.16</v>
      </c>
    </row>
    <row r="29" spans="1:21" ht="22.5" x14ac:dyDescent="0.25">
      <c r="A29" s="200" t="s">
        <v>210</v>
      </c>
      <c r="B29" s="200" t="s">
        <v>135</v>
      </c>
      <c r="C29" s="200"/>
      <c r="D29" s="200"/>
      <c r="E29" s="200"/>
      <c r="F29" s="201">
        <v>86589713.430000007</v>
      </c>
      <c r="G29" s="201">
        <v>137147</v>
      </c>
      <c r="H29" s="201">
        <v>546758131.71000004</v>
      </c>
      <c r="I29" s="201">
        <v>171720.98</v>
      </c>
      <c r="J29" s="201">
        <v>245822856.78999999</v>
      </c>
      <c r="K29" s="201">
        <v>587028.73</v>
      </c>
      <c r="L29" s="201">
        <v>3477473.24</v>
      </c>
      <c r="M29" s="201">
        <v>6618.54</v>
      </c>
      <c r="N29" s="202">
        <v>72343263.060000002</v>
      </c>
      <c r="O29" s="202">
        <v>144546.38</v>
      </c>
      <c r="P29" s="201">
        <v>796058461.74000001</v>
      </c>
      <c r="Q29" s="201">
        <v>765368.25</v>
      </c>
      <c r="R29" s="203">
        <v>882648175.16999996</v>
      </c>
      <c r="S29" s="204">
        <v>902515.86</v>
      </c>
      <c r="T29" s="124">
        <f t="shared" si="0"/>
        <v>879170701.93000007</v>
      </c>
      <c r="U29" s="124">
        <f t="shared" si="1"/>
        <v>332412570.22000003</v>
      </c>
    </row>
    <row r="30" spans="1:21" ht="22.5" x14ac:dyDescent="0.25">
      <c r="A30" s="200" t="s">
        <v>210</v>
      </c>
      <c r="B30" s="200" t="s">
        <v>136</v>
      </c>
      <c r="C30" s="200"/>
      <c r="D30" s="200"/>
      <c r="E30" s="200"/>
      <c r="F30" s="201">
        <v>17743405.350000001</v>
      </c>
      <c r="G30" s="201">
        <v>33661</v>
      </c>
      <c r="H30" s="201">
        <v>114024977.81</v>
      </c>
      <c r="I30" s="201">
        <v>12323.7</v>
      </c>
      <c r="J30" s="201">
        <v>92175040.829999998</v>
      </c>
      <c r="K30" s="201">
        <v>280231.17</v>
      </c>
      <c r="L30" s="201">
        <v>3378435.9</v>
      </c>
      <c r="M30" s="201">
        <v>6492.73</v>
      </c>
      <c r="N30" s="202">
        <v>3221178.2</v>
      </c>
      <c r="O30" s="202">
        <v>8379.7099999999991</v>
      </c>
      <c r="P30" s="201">
        <v>209578454.53999999</v>
      </c>
      <c r="Q30" s="201">
        <v>299047.59999999998</v>
      </c>
      <c r="R30" s="203">
        <v>227321859.88999999</v>
      </c>
      <c r="S30" s="204">
        <v>332708.96999999997</v>
      </c>
      <c r="T30" s="124">
        <f t="shared" si="0"/>
        <v>223943423.98999998</v>
      </c>
      <c r="U30" s="124">
        <f t="shared" si="1"/>
        <v>109918446.18000001</v>
      </c>
    </row>
    <row r="31" spans="1:21" x14ac:dyDescent="0.25">
      <c r="A31" s="200" t="s">
        <v>210</v>
      </c>
      <c r="B31" s="200" t="s">
        <v>137</v>
      </c>
      <c r="C31" s="200"/>
      <c r="D31" s="200"/>
      <c r="E31" s="200"/>
      <c r="F31" s="201">
        <v>61498570</v>
      </c>
      <c r="G31" s="201">
        <v>119491</v>
      </c>
      <c r="H31" s="201">
        <v>263704857</v>
      </c>
      <c r="I31" s="201">
        <v>48418</v>
      </c>
      <c r="J31" s="201">
        <v>170368632</v>
      </c>
      <c r="K31" s="201">
        <v>487797</v>
      </c>
      <c r="L31" s="201">
        <v>3870953</v>
      </c>
      <c r="M31" s="201">
        <v>7360</v>
      </c>
      <c r="N31" s="202">
        <v>78045311</v>
      </c>
      <c r="O31" s="202">
        <v>232310</v>
      </c>
      <c r="P31" s="201">
        <v>437944442</v>
      </c>
      <c r="Q31" s="201">
        <v>543575</v>
      </c>
      <c r="R31" s="203">
        <v>499443012</v>
      </c>
      <c r="S31" s="204">
        <v>663066</v>
      </c>
      <c r="T31" s="124">
        <f t="shared" si="0"/>
        <v>495572059</v>
      </c>
      <c r="U31" s="124">
        <f t="shared" si="1"/>
        <v>231867202</v>
      </c>
    </row>
    <row r="32" spans="1:21" s="206" customFormat="1" ht="22.5" x14ac:dyDescent="0.25">
      <c r="A32" s="200" t="s">
        <v>210</v>
      </c>
      <c r="B32" s="205" t="s">
        <v>202</v>
      </c>
      <c r="C32" s="205"/>
      <c r="D32" s="205"/>
      <c r="E32" s="205"/>
      <c r="F32" s="201">
        <v>1875368.45</v>
      </c>
      <c r="G32" s="201">
        <v>2995</v>
      </c>
      <c r="H32" s="201">
        <v>42658091.670000002</v>
      </c>
      <c r="I32" s="201">
        <v>52106.17</v>
      </c>
      <c r="J32" s="201">
        <v>33746660.75</v>
      </c>
      <c r="K32" s="201">
        <v>68553.38</v>
      </c>
      <c r="L32" s="201">
        <v>0</v>
      </c>
      <c r="M32" s="201">
        <v>0</v>
      </c>
      <c r="N32" s="202">
        <v>24419620</v>
      </c>
      <c r="O32" s="202">
        <v>63606.93</v>
      </c>
      <c r="P32" s="201">
        <v>76404752.420000002</v>
      </c>
      <c r="Q32" s="201">
        <v>120659.55</v>
      </c>
      <c r="R32" s="203">
        <v>78280120.870000005</v>
      </c>
      <c r="S32" s="204">
        <v>123655.11</v>
      </c>
      <c r="T32" s="124">
        <f t="shared" si="0"/>
        <v>78280120.870000005</v>
      </c>
      <c r="U32" s="124">
        <f t="shared" si="1"/>
        <v>35622029.200000003</v>
      </c>
    </row>
    <row r="33" spans="1:21" x14ac:dyDescent="0.25">
      <c r="A33" s="200" t="s">
        <v>210</v>
      </c>
      <c r="B33" s="200" t="s">
        <v>138</v>
      </c>
      <c r="C33" s="200"/>
      <c r="D33" s="200"/>
      <c r="E33" s="200"/>
      <c r="F33" s="201">
        <v>603818</v>
      </c>
      <c r="G33" s="201">
        <v>648</v>
      </c>
      <c r="H33" s="201">
        <v>17038217</v>
      </c>
      <c r="I33" s="201">
        <v>0</v>
      </c>
      <c r="J33" s="201">
        <v>4432468</v>
      </c>
      <c r="K33" s="201">
        <v>11013.5</v>
      </c>
      <c r="L33" s="201">
        <v>0</v>
      </c>
      <c r="M33" s="201">
        <v>0</v>
      </c>
      <c r="N33" s="202">
        <v>0</v>
      </c>
      <c r="O33" s="202">
        <v>0</v>
      </c>
      <c r="P33" s="201">
        <v>21470685</v>
      </c>
      <c r="Q33" s="201">
        <v>11013.5</v>
      </c>
      <c r="R33" s="203">
        <v>22074503</v>
      </c>
      <c r="S33" s="204">
        <v>11662.3</v>
      </c>
      <c r="T33" s="124">
        <f t="shared" si="0"/>
        <v>22074503</v>
      </c>
      <c r="U33" s="124">
        <f t="shared" si="1"/>
        <v>5036286</v>
      </c>
    </row>
    <row r="34" spans="1:21" x14ac:dyDescent="0.25">
      <c r="A34" s="200" t="s">
        <v>210</v>
      </c>
      <c r="B34" s="200" t="s">
        <v>139</v>
      </c>
      <c r="C34" s="200"/>
      <c r="D34" s="200"/>
      <c r="E34" s="200"/>
      <c r="F34" s="201">
        <v>13546397.6</v>
      </c>
      <c r="G34" s="201">
        <v>24359</v>
      </c>
      <c r="H34" s="201">
        <v>64445530</v>
      </c>
      <c r="I34" s="201">
        <v>194</v>
      </c>
      <c r="J34" s="201">
        <v>66147208</v>
      </c>
      <c r="K34" s="201">
        <v>168510</v>
      </c>
      <c r="L34" s="201">
        <v>0</v>
      </c>
      <c r="M34" s="201">
        <v>0</v>
      </c>
      <c r="N34" s="202">
        <v>15041117</v>
      </c>
      <c r="O34" s="202">
        <v>35472.949999999997</v>
      </c>
      <c r="P34" s="201">
        <v>130592738</v>
      </c>
      <c r="Q34" s="201">
        <v>168704</v>
      </c>
      <c r="R34" s="203">
        <v>144139135.59999999</v>
      </c>
      <c r="S34" s="204">
        <v>193063.2</v>
      </c>
      <c r="T34" s="124">
        <f t="shared" si="0"/>
        <v>144139135.59999999</v>
      </c>
      <c r="U34" s="124">
        <f t="shared" si="1"/>
        <v>79693605.599999994</v>
      </c>
    </row>
    <row r="35" spans="1:21" ht="22.5" x14ac:dyDescent="0.25">
      <c r="A35" s="200" t="s">
        <v>210</v>
      </c>
      <c r="B35" s="200" t="s">
        <v>140</v>
      </c>
      <c r="C35" s="200"/>
      <c r="D35" s="200"/>
      <c r="E35" s="200"/>
      <c r="F35" s="201">
        <v>2762318132.3800001</v>
      </c>
      <c r="G35" s="201">
        <v>4446986</v>
      </c>
      <c r="H35" s="201">
        <v>15223236928.25</v>
      </c>
      <c r="I35" s="201">
        <v>1707565.41</v>
      </c>
      <c r="J35" s="201">
        <v>7641034132.6899996</v>
      </c>
      <c r="K35" s="201">
        <v>24462989.809999999</v>
      </c>
      <c r="L35" s="201">
        <v>10514016865.59</v>
      </c>
      <c r="M35" s="201">
        <v>23627456.289999999</v>
      </c>
      <c r="N35" s="202">
        <v>3469922835</v>
      </c>
      <c r="O35" s="202">
        <v>7536555.8399999999</v>
      </c>
      <c r="P35" s="201">
        <v>33378287926.529999</v>
      </c>
      <c r="Q35" s="201">
        <v>49798011.509999998</v>
      </c>
      <c r="R35" s="203">
        <v>36140606058.910004</v>
      </c>
      <c r="S35" s="204">
        <v>54244998.259999998</v>
      </c>
      <c r="T35" s="124">
        <f t="shared" si="0"/>
        <v>25626589193.32</v>
      </c>
      <c r="U35" s="124">
        <f t="shared" si="1"/>
        <v>10403352265.07</v>
      </c>
    </row>
    <row r="36" spans="1:21" ht="22.5" x14ac:dyDescent="0.25">
      <c r="A36" s="200" t="s">
        <v>210</v>
      </c>
      <c r="B36" s="200" t="s">
        <v>141</v>
      </c>
      <c r="C36" s="200"/>
      <c r="D36" s="200"/>
      <c r="E36" s="200"/>
      <c r="F36" s="201">
        <v>0</v>
      </c>
      <c r="G36" s="201">
        <v>0</v>
      </c>
      <c r="H36" s="201">
        <v>0</v>
      </c>
      <c r="I36" s="201">
        <v>0</v>
      </c>
      <c r="J36" s="201">
        <v>0</v>
      </c>
      <c r="K36" s="201">
        <v>0</v>
      </c>
      <c r="L36" s="201">
        <v>0</v>
      </c>
      <c r="M36" s="201">
        <v>0</v>
      </c>
      <c r="N36" s="202">
        <v>0</v>
      </c>
      <c r="O36" s="202">
        <v>0</v>
      </c>
      <c r="P36" s="201">
        <v>0</v>
      </c>
      <c r="Q36" s="201">
        <v>0</v>
      </c>
      <c r="R36" s="203">
        <v>0</v>
      </c>
      <c r="S36" s="204">
        <v>0</v>
      </c>
      <c r="T36" s="124">
        <f t="shared" si="0"/>
        <v>0</v>
      </c>
      <c r="U36" s="124">
        <f t="shared" si="1"/>
        <v>0</v>
      </c>
    </row>
    <row r="37" spans="1:21" x14ac:dyDescent="0.25">
      <c r="A37" s="200" t="s">
        <v>210</v>
      </c>
      <c r="B37" s="200" t="s">
        <v>142</v>
      </c>
      <c r="C37" s="200"/>
      <c r="D37" s="200"/>
      <c r="E37" s="200"/>
      <c r="F37" s="201">
        <v>529200425</v>
      </c>
      <c r="G37" s="201">
        <v>881454</v>
      </c>
      <c r="H37" s="201">
        <v>3257669549</v>
      </c>
      <c r="I37" s="201">
        <v>854940</v>
      </c>
      <c r="J37" s="201">
        <v>3577015024</v>
      </c>
      <c r="K37" s="201">
        <v>8143062</v>
      </c>
      <c r="L37" s="201">
        <v>33622545</v>
      </c>
      <c r="M37" s="201">
        <v>61844</v>
      </c>
      <c r="N37" s="202">
        <v>1292613290</v>
      </c>
      <c r="O37" s="202">
        <v>2539078</v>
      </c>
      <c r="P37" s="201">
        <v>6868307118</v>
      </c>
      <c r="Q37" s="201">
        <v>9059846</v>
      </c>
      <c r="R37" s="203">
        <v>7397507543</v>
      </c>
      <c r="S37" s="204">
        <v>9941300</v>
      </c>
      <c r="T37" s="124">
        <f t="shared" si="0"/>
        <v>7363884998</v>
      </c>
      <c r="U37" s="124">
        <f t="shared" si="1"/>
        <v>4106215449</v>
      </c>
    </row>
    <row r="38" spans="1:21" x14ac:dyDescent="0.25">
      <c r="A38" s="200" t="s">
        <v>210</v>
      </c>
      <c r="B38" s="200" t="s">
        <v>143</v>
      </c>
      <c r="C38" s="200"/>
      <c r="D38" s="200"/>
      <c r="E38" s="200"/>
      <c r="F38" s="201">
        <v>19799368.620000001</v>
      </c>
      <c r="G38" s="201">
        <v>28255</v>
      </c>
      <c r="H38" s="201">
        <v>188770098.27000001</v>
      </c>
      <c r="I38" s="201">
        <v>11169.93</v>
      </c>
      <c r="J38" s="201">
        <v>54929918.990000002</v>
      </c>
      <c r="K38" s="201">
        <v>131353.22</v>
      </c>
      <c r="L38" s="201">
        <v>0</v>
      </c>
      <c r="M38" s="201">
        <v>0</v>
      </c>
      <c r="N38" s="202">
        <v>0</v>
      </c>
      <c r="O38" s="202">
        <v>0</v>
      </c>
      <c r="P38" s="201">
        <v>243700017.25999999</v>
      </c>
      <c r="Q38" s="201">
        <v>142523.15</v>
      </c>
      <c r="R38" s="203">
        <v>263499385.88</v>
      </c>
      <c r="S38" s="204">
        <v>170778.97</v>
      </c>
      <c r="T38" s="124">
        <f t="shared" si="0"/>
        <v>263499385.88000003</v>
      </c>
      <c r="U38" s="124">
        <f t="shared" si="1"/>
        <v>74729287.609999999</v>
      </c>
    </row>
    <row r="39" spans="1:21" ht="22.5" x14ac:dyDescent="0.25">
      <c r="A39" s="200" t="s">
        <v>210</v>
      </c>
      <c r="B39" s="200" t="s">
        <v>144</v>
      </c>
      <c r="C39" s="200"/>
      <c r="D39" s="200"/>
      <c r="E39" s="200"/>
      <c r="F39" s="201">
        <v>115926873.75</v>
      </c>
      <c r="G39" s="201">
        <v>198605</v>
      </c>
      <c r="H39" s="201">
        <v>301013829.81</v>
      </c>
      <c r="I39" s="201">
        <v>93635.97</v>
      </c>
      <c r="J39" s="201">
        <v>284822515.69</v>
      </c>
      <c r="K39" s="201">
        <v>660199.12</v>
      </c>
      <c r="L39" s="201">
        <v>3616283.42</v>
      </c>
      <c r="M39" s="201">
        <v>6712.69</v>
      </c>
      <c r="N39" s="202">
        <v>178413924.15000001</v>
      </c>
      <c r="O39" s="202">
        <v>370251.46</v>
      </c>
      <c r="P39" s="201">
        <v>589452628.91999996</v>
      </c>
      <c r="Q39" s="201">
        <v>760547.78</v>
      </c>
      <c r="R39" s="203">
        <v>705379502.66999996</v>
      </c>
      <c r="S39" s="204">
        <v>959152.9</v>
      </c>
      <c r="T39" s="124">
        <f t="shared" si="0"/>
        <v>701763219.25</v>
      </c>
      <c r="U39" s="124">
        <f t="shared" si="1"/>
        <v>400749389.44</v>
      </c>
    </row>
    <row r="40" spans="1:21" ht="22.5" x14ac:dyDescent="0.25">
      <c r="A40" s="200" t="s">
        <v>210</v>
      </c>
      <c r="B40" s="200" t="s">
        <v>145</v>
      </c>
      <c r="C40" s="200"/>
      <c r="D40" s="200"/>
      <c r="E40" s="200"/>
      <c r="F40" s="201">
        <v>220917011.61989999</v>
      </c>
      <c r="G40" s="201">
        <v>473569</v>
      </c>
      <c r="H40" s="201">
        <v>996619966.50960004</v>
      </c>
      <c r="I40" s="201">
        <v>0</v>
      </c>
      <c r="J40" s="201">
        <v>573631444.95640004</v>
      </c>
      <c r="K40" s="201">
        <v>1784992.56</v>
      </c>
      <c r="L40" s="201">
        <v>27520828.09</v>
      </c>
      <c r="M40" s="201">
        <v>67145.37</v>
      </c>
      <c r="N40" s="202">
        <v>208734455.96599999</v>
      </c>
      <c r="O40" s="202">
        <v>504203.43</v>
      </c>
      <c r="P40" s="201">
        <v>1597772239.556</v>
      </c>
      <c r="Q40" s="201">
        <v>1852137.93</v>
      </c>
      <c r="R40" s="203">
        <v>1818689251.1759</v>
      </c>
      <c r="S40" s="204">
        <v>2325707.77</v>
      </c>
      <c r="T40" s="124">
        <f t="shared" si="0"/>
        <v>1791168423.0859001</v>
      </c>
      <c r="U40" s="124">
        <f t="shared" si="1"/>
        <v>794548456.57630002</v>
      </c>
    </row>
    <row r="41" spans="1:21" x14ac:dyDescent="0.25">
      <c r="A41" s="200" t="s">
        <v>210</v>
      </c>
      <c r="B41" s="200" t="s">
        <v>146</v>
      </c>
      <c r="C41" s="200"/>
      <c r="D41" s="200"/>
      <c r="E41" s="200"/>
      <c r="F41" s="201">
        <v>49967760.200000003</v>
      </c>
      <c r="G41" s="201">
        <v>106446</v>
      </c>
      <c r="H41" s="201">
        <v>112958527.87</v>
      </c>
      <c r="I41" s="201">
        <v>31976.85</v>
      </c>
      <c r="J41" s="201">
        <v>86508921.629999995</v>
      </c>
      <c r="K41" s="201">
        <v>226695.14</v>
      </c>
      <c r="L41" s="201">
        <v>0</v>
      </c>
      <c r="M41" s="201">
        <v>0</v>
      </c>
      <c r="N41" s="202">
        <v>75373730.260000005</v>
      </c>
      <c r="O41" s="202">
        <v>142771.1</v>
      </c>
      <c r="P41" s="201">
        <v>199467449.5</v>
      </c>
      <c r="Q41" s="201">
        <v>258671.99</v>
      </c>
      <c r="R41" s="203">
        <v>249435209.69999999</v>
      </c>
      <c r="S41" s="204">
        <v>365118.75</v>
      </c>
      <c r="T41" s="124">
        <f t="shared" si="0"/>
        <v>249435209.69999999</v>
      </c>
      <c r="U41" s="124">
        <f t="shared" si="1"/>
        <v>136476681.82999998</v>
      </c>
    </row>
    <row r="42" spans="1:21" ht="22.5" x14ac:dyDescent="0.25">
      <c r="A42" s="200" t="s">
        <v>210</v>
      </c>
      <c r="B42" s="200" t="s">
        <v>147</v>
      </c>
      <c r="C42" s="200"/>
      <c r="D42" s="200"/>
      <c r="E42" s="200"/>
      <c r="F42" s="201">
        <v>33709687</v>
      </c>
      <c r="G42" s="201">
        <v>52176</v>
      </c>
      <c r="H42" s="201">
        <v>162638933.21000001</v>
      </c>
      <c r="I42" s="201">
        <v>13949.43</v>
      </c>
      <c r="J42" s="201">
        <v>92388255.099999994</v>
      </c>
      <c r="K42" s="201">
        <v>223147.58</v>
      </c>
      <c r="L42" s="201">
        <v>0</v>
      </c>
      <c r="M42" s="201">
        <v>0</v>
      </c>
      <c r="N42" s="202">
        <v>42961261.43</v>
      </c>
      <c r="O42" s="202">
        <v>92945.44</v>
      </c>
      <c r="P42" s="201">
        <v>255027188.31</v>
      </c>
      <c r="Q42" s="201">
        <v>237097.01</v>
      </c>
      <c r="R42" s="203">
        <v>288736875.31</v>
      </c>
      <c r="S42" s="204">
        <v>289273.13</v>
      </c>
      <c r="T42" s="124">
        <f t="shared" si="0"/>
        <v>288736875.31</v>
      </c>
      <c r="U42" s="124">
        <f t="shared" si="1"/>
        <v>126097942.09999999</v>
      </c>
    </row>
    <row r="43" spans="1:21" x14ac:dyDescent="0.25">
      <c r="A43" s="200" t="s">
        <v>210</v>
      </c>
      <c r="B43" s="200" t="s">
        <v>148</v>
      </c>
      <c r="C43" s="200"/>
      <c r="D43" s="200"/>
      <c r="E43" s="200"/>
      <c r="F43" s="201">
        <v>283475855.89999998</v>
      </c>
      <c r="G43" s="201">
        <v>512927</v>
      </c>
      <c r="H43" s="201">
        <v>1593339762</v>
      </c>
      <c r="I43" s="201">
        <v>369323.89</v>
      </c>
      <c r="J43" s="201">
        <v>1324042645</v>
      </c>
      <c r="K43" s="201">
        <v>3380078.44</v>
      </c>
      <c r="L43" s="201">
        <v>0</v>
      </c>
      <c r="M43" s="201">
        <v>28511.5</v>
      </c>
      <c r="N43" s="202">
        <v>560302674.70000005</v>
      </c>
      <c r="O43" s="202">
        <v>1321732.3</v>
      </c>
      <c r="P43" s="201">
        <v>2917382407</v>
      </c>
      <c r="Q43" s="201">
        <v>3777913.83</v>
      </c>
      <c r="R43" s="203">
        <v>3200858262.9000001</v>
      </c>
      <c r="S43" s="204">
        <v>4290841.53</v>
      </c>
      <c r="T43" s="124">
        <f t="shared" si="0"/>
        <v>3200858262.9000001</v>
      </c>
      <c r="U43" s="124">
        <f t="shared" si="1"/>
        <v>1607518500.9000001</v>
      </c>
    </row>
    <row r="44" spans="1:21" ht="22.5" x14ac:dyDescent="0.25">
      <c r="A44" s="200" t="s">
        <v>210</v>
      </c>
      <c r="B44" s="200" t="s">
        <v>149</v>
      </c>
      <c r="C44" s="200"/>
      <c r="D44" s="200"/>
      <c r="E44" s="200"/>
      <c r="F44" s="201">
        <v>55831685</v>
      </c>
      <c r="G44" s="201">
        <v>89670</v>
      </c>
      <c r="H44" s="201">
        <v>423561691</v>
      </c>
      <c r="I44" s="201">
        <v>104104</v>
      </c>
      <c r="J44" s="201">
        <v>428250487</v>
      </c>
      <c r="K44" s="201">
        <v>976171</v>
      </c>
      <c r="L44" s="201">
        <v>4331691</v>
      </c>
      <c r="M44" s="201">
        <v>9327</v>
      </c>
      <c r="N44" s="202">
        <v>243610967</v>
      </c>
      <c r="O44" s="202">
        <v>481341</v>
      </c>
      <c r="P44" s="201">
        <v>856143869</v>
      </c>
      <c r="Q44" s="201">
        <v>1089602</v>
      </c>
      <c r="R44" s="203">
        <v>911975554</v>
      </c>
      <c r="S44" s="204">
        <v>1179272</v>
      </c>
      <c r="T44" s="124">
        <f t="shared" si="0"/>
        <v>907643863</v>
      </c>
      <c r="U44" s="124">
        <f t="shared" si="1"/>
        <v>484082172</v>
      </c>
    </row>
    <row r="45" spans="1:21" s="206" customFormat="1" ht="22.5" x14ac:dyDescent="0.25">
      <c r="A45" s="200" t="s">
        <v>210</v>
      </c>
      <c r="B45" s="205" t="s">
        <v>204</v>
      </c>
      <c r="C45" s="205"/>
      <c r="D45" s="205"/>
      <c r="E45" s="205"/>
      <c r="F45" s="201">
        <v>108434492</v>
      </c>
      <c r="G45" s="201">
        <v>168064</v>
      </c>
      <c r="H45" s="201">
        <v>453677279</v>
      </c>
      <c r="I45" s="201">
        <v>28772</v>
      </c>
      <c r="J45" s="201">
        <v>279660379</v>
      </c>
      <c r="K45" s="201">
        <v>693975</v>
      </c>
      <c r="L45" s="201">
        <v>3726295</v>
      </c>
      <c r="M45" s="201">
        <v>15698</v>
      </c>
      <c r="N45" s="202">
        <v>115174314</v>
      </c>
      <c r="O45" s="202">
        <v>235949</v>
      </c>
      <c r="P45" s="201">
        <v>737063953</v>
      </c>
      <c r="Q45" s="201">
        <v>738445</v>
      </c>
      <c r="R45" s="203">
        <v>845498445</v>
      </c>
      <c r="S45" s="204">
        <v>906509</v>
      </c>
      <c r="T45" s="124">
        <f t="shared" si="0"/>
        <v>841772150</v>
      </c>
      <c r="U45" s="124">
        <f t="shared" si="1"/>
        <v>388094871</v>
      </c>
    </row>
    <row r="46" spans="1:21" ht="22.5" x14ac:dyDescent="0.25">
      <c r="A46" s="200" t="s">
        <v>210</v>
      </c>
      <c r="B46" s="200" t="s">
        <v>150</v>
      </c>
      <c r="C46" s="200"/>
      <c r="D46" s="200"/>
      <c r="E46" s="200"/>
      <c r="F46" s="201">
        <v>98091083</v>
      </c>
      <c r="G46" s="201">
        <v>160249</v>
      </c>
      <c r="H46" s="201">
        <v>569593895</v>
      </c>
      <c r="I46" s="201">
        <v>68933</v>
      </c>
      <c r="J46" s="201">
        <v>552870731</v>
      </c>
      <c r="K46" s="201">
        <v>1396343</v>
      </c>
      <c r="L46" s="201">
        <v>3166943</v>
      </c>
      <c r="M46" s="201">
        <v>6075</v>
      </c>
      <c r="N46" s="202">
        <v>154666015</v>
      </c>
      <c r="O46" s="202">
        <v>346570</v>
      </c>
      <c r="P46" s="201">
        <v>1125631569</v>
      </c>
      <c r="Q46" s="201">
        <v>1471351</v>
      </c>
      <c r="R46" s="203">
        <v>1223722652</v>
      </c>
      <c r="S46" s="204">
        <v>1631600</v>
      </c>
      <c r="T46" s="124">
        <f t="shared" si="0"/>
        <v>1220555709</v>
      </c>
      <c r="U46" s="124">
        <f t="shared" si="1"/>
        <v>650961814</v>
      </c>
    </row>
    <row r="47" spans="1:21" ht="22.5" x14ac:dyDescent="0.25">
      <c r="A47" s="200" t="s">
        <v>210</v>
      </c>
      <c r="B47" s="200" t="s">
        <v>151</v>
      </c>
      <c r="C47" s="200"/>
      <c r="D47" s="200"/>
      <c r="E47" s="200"/>
      <c r="F47" s="201">
        <v>18692405.5</v>
      </c>
      <c r="G47" s="201">
        <v>36126</v>
      </c>
      <c r="H47" s="201">
        <v>119479628.73999999</v>
      </c>
      <c r="I47" s="201">
        <v>18525.8</v>
      </c>
      <c r="J47" s="201">
        <v>79359827.450000003</v>
      </c>
      <c r="K47" s="201">
        <v>191447.67</v>
      </c>
      <c r="L47" s="201">
        <v>0</v>
      </c>
      <c r="M47" s="201">
        <v>0</v>
      </c>
      <c r="N47" s="202">
        <v>18134723.359999999</v>
      </c>
      <c r="O47" s="202">
        <v>47569.04</v>
      </c>
      <c r="P47" s="201">
        <v>198839456.19</v>
      </c>
      <c r="Q47" s="201">
        <v>209973.47</v>
      </c>
      <c r="R47" s="203">
        <v>217531861.69</v>
      </c>
      <c r="S47" s="204">
        <v>246099.6</v>
      </c>
      <c r="T47" s="124">
        <f t="shared" si="0"/>
        <v>217531861.69</v>
      </c>
      <c r="U47" s="124">
        <f t="shared" si="1"/>
        <v>98052232.950000003</v>
      </c>
    </row>
    <row r="48" spans="1:21" ht="22.5" x14ac:dyDescent="0.25">
      <c r="A48" s="200" t="s">
        <v>210</v>
      </c>
      <c r="B48" s="200" t="s">
        <v>152</v>
      </c>
      <c r="C48" s="200"/>
      <c r="D48" s="200"/>
      <c r="E48" s="200"/>
      <c r="F48" s="201">
        <v>50250020.909999996</v>
      </c>
      <c r="G48" s="201">
        <v>90271</v>
      </c>
      <c r="H48" s="201">
        <v>273151806.37</v>
      </c>
      <c r="I48" s="201">
        <v>39565.24</v>
      </c>
      <c r="J48" s="201">
        <v>173579143.83000001</v>
      </c>
      <c r="K48" s="201">
        <v>423504.25</v>
      </c>
      <c r="L48" s="201">
        <v>0</v>
      </c>
      <c r="M48" s="201">
        <v>0</v>
      </c>
      <c r="N48" s="202">
        <v>42947474.799999997</v>
      </c>
      <c r="O48" s="202">
        <v>97139.06</v>
      </c>
      <c r="P48" s="201">
        <v>446730950.19999999</v>
      </c>
      <c r="Q48" s="201">
        <v>463069.49</v>
      </c>
      <c r="R48" s="203">
        <v>496980971.11000001</v>
      </c>
      <c r="S48" s="204">
        <v>553340.68000000005</v>
      </c>
      <c r="T48" s="124">
        <f t="shared" si="0"/>
        <v>496980971.11000001</v>
      </c>
      <c r="U48" s="124">
        <f t="shared" si="1"/>
        <v>223829164.74000001</v>
      </c>
    </row>
    <row r="49" spans="1:21" ht="22.5" x14ac:dyDescent="0.25">
      <c r="A49" s="200" t="s">
        <v>210</v>
      </c>
      <c r="B49" s="200" t="s">
        <v>153</v>
      </c>
      <c r="C49" s="200"/>
      <c r="D49" s="200"/>
      <c r="E49" s="200"/>
      <c r="F49" s="201">
        <v>16400363</v>
      </c>
      <c r="G49" s="201">
        <v>35103</v>
      </c>
      <c r="H49" s="201">
        <v>53317626</v>
      </c>
      <c r="I49" s="201">
        <v>0</v>
      </c>
      <c r="J49" s="201">
        <v>47310018</v>
      </c>
      <c r="K49" s="201">
        <v>151059</v>
      </c>
      <c r="L49" s="201">
        <v>0</v>
      </c>
      <c r="M49" s="201">
        <v>0</v>
      </c>
      <c r="N49" s="202">
        <v>16061836</v>
      </c>
      <c r="O49" s="202">
        <v>70915</v>
      </c>
      <c r="P49" s="201">
        <v>100627644</v>
      </c>
      <c r="Q49" s="201">
        <v>151059</v>
      </c>
      <c r="R49" s="203">
        <v>117028007</v>
      </c>
      <c r="S49" s="204">
        <v>186162</v>
      </c>
      <c r="T49" s="124">
        <f t="shared" si="0"/>
        <v>117028007</v>
      </c>
      <c r="U49" s="124">
        <f t="shared" si="1"/>
        <v>63710381</v>
      </c>
    </row>
    <row r="50" spans="1:21" ht="33.75" x14ac:dyDescent="0.25">
      <c r="A50" s="200" t="s">
        <v>210</v>
      </c>
      <c r="B50" s="200" t="s">
        <v>154</v>
      </c>
      <c r="C50" s="200"/>
      <c r="D50" s="200"/>
      <c r="E50" s="200"/>
      <c r="F50" s="201">
        <v>195945742.34999999</v>
      </c>
      <c r="G50" s="201">
        <v>399529</v>
      </c>
      <c r="H50" s="201">
        <v>815037861.46000004</v>
      </c>
      <c r="I50" s="201">
        <v>206312</v>
      </c>
      <c r="J50" s="201">
        <v>602543597.25999999</v>
      </c>
      <c r="K50" s="201">
        <v>1548397.82</v>
      </c>
      <c r="L50" s="201">
        <v>4255917.71</v>
      </c>
      <c r="M50" s="201">
        <v>8394.59</v>
      </c>
      <c r="N50" s="202">
        <v>177344123</v>
      </c>
      <c r="O50" s="202">
        <v>376812</v>
      </c>
      <c r="P50" s="201">
        <v>1421837376.4300001</v>
      </c>
      <c r="Q50" s="201">
        <v>1763104.41</v>
      </c>
      <c r="R50" s="203">
        <v>1617783118.78</v>
      </c>
      <c r="S50" s="204">
        <v>2162633.77</v>
      </c>
      <c r="T50" s="124">
        <f t="shared" si="0"/>
        <v>1613527201.0699999</v>
      </c>
      <c r="U50" s="124">
        <f t="shared" si="1"/>
        <v>798489339.61000001</v>
      </c>
    </row>
    <row r="51" spans="1:21" ht="22.5" x14ac:dyDescent="0.25">
      <c r="A51" s="200" t="s">
        <v>210</v>
      </c>
      <c r="B51" s="200" t="s">
        <v>155</v>
      </c>
      <c r="C51" s="200"/>
      <c r="D51" s="200"/>
      <c r="E51" s="200"/>
      <c r="F51" s="201">
        <v>35045017</v>
      </c>
      <c r="G51" s="201">
        <v>67115</v>
      </c>
      <c r="H51" s="201">
        <v>129637291.55</v>
      </c>
      <c r="I51" s="201">
        <v>24498.080000000002</v>
      </c>
      <c r="J51" s="201">
        <v>87062013</v>
      </c>
      <c r="K51" s="201">
        <v>209067.05</v>
      </c>
      <c r="L51" s="201">
        <v>3013333.2</v>
      </c>
      <c r="M51" s="201">
        <v>5683.77</v>
      </c>
      <c r="N51" s="202">
        <v>39164593</v>
      </c>
      <c r="O51" s="202">
        <v>91113</v>
      </c>
      <c r="P51" s="201">
        <v>219712637.75</v>
      </c>
      <c r="Q51" s="201">
        <v>239248.9</v>
      </c>
      <c r="R51" s="203">
        <v>254757654.75</v>
      </c>
      <c r="S51" s="204">
        <v>306363.90000000002</v>
      </c>
      <c r="T51" s="124">
        <f t="shared" si="0"/>
        <v>251744321.55000001</v>
      </c>
      <c r="U51" s="124">
        <f t="shared" si="1"/>
        <v>122107030</v>
      </c>
    </row>
    <row r="52" spans="1:21" ht="33.75" x14ac:dyDescent="0.25">
      <c r="A52" s="200" t="s">
        <v>210</v>
      </c>
      <c r="B52" s="200" t="s">
        <v>156</v>
      </c>
      <c r="C52" s="200"/>
      <c r="D52" s="200"/>
      <c r="E52" s="200"/>
      <c r="F52" s="201">
        <v>39404847</v>
      </c>
      <c r="G52" s="201">
        <v>66779</v>
      </c>
      <c r="H52" s="201">
        <v>163720463</v>
      </c>
      <c r="I52" s="201">
        <v>59021</v>
      </c>
      <c r="J52" s="201">
        <v>117092755</v>
      </c>
      <c r="K52" s="201">
        <v>295223</v>
      </c>
      <c r="L52" s="201">
        <v>2872560</v>
      </c>
      <c r="M52" s="201">
        <v>5624</v>
      </c>
      <c r="N52" s="202">
        <v>48922409</v>
      </c>
      <c r="O52" s="202">
        <v>125187</v>
      </c>
      <c r="P52" s="201">
        <v>283685778</v>
      </c>
      <c r="Q52" s="201">
        <v>359868</v>
      </c>
      <c r="R52" s="203">
        <v>323090625</v>
      </c>
      <c r="S52" s="204">
        <v>426647</v>
      </c>
      <c r="T52" s="124">
        <f t="shared" si="0"/>
        <v>320218065</v>
      </c>
      <c r="U52" s="124">
        <f t="shared" si="1"/>
        <v>156497602</v>
      </c>
    </row>
    <row r="53" spans="1:21" ht="22.5" x14ac:dyDescent="0.25">
      <c r="A53" s="200" t="s">
        <v>210</v>
      </c>
      <c r="B53" s="200" t="s">
        <v>157</v>
      </c>
      <c r="C53" s="200"/>
      <c r="D53" s="200"/>
      <c r="E53" s="200"/>
      <c r="F53" s="201">
        <v>127367388</v>
      </c>
      <c r="G53" s="201">
        <v>234849</v>
      </c>
      <c r="H53" s="201">
        <v>697359913</v>
      </c>
      <c r="I53" s="201">
        <v>317881</v>
      </c>
      <c r="J53" s="201">
        <v>266192520</v>
      </c>
      <c r="K53" s="201">
        <v>703166</v>
      </c>
      <c r="L53" s="201">
        <v>6881329</v>
      </c>
      <c r="M53" s="201">
        <v>13219</v>
      </c>
      <c r="N53" s="202">
        <v>92817186</v>
      </c>
      <c r="O53" s="202">
        <v>197198</v>
      </c>
      <c r="P53" s="201">
        <v>970433762</v>
      </c>
      <c r="Q53" s="201">
        <v>1034266</v>
      </c>
      <c r="R53" s="203">
        <v>1097801150</v>
      </c>
      <c r="S53" s="204">
        <v>1269115</v>
      </c>
      <c r="T53" s="124">
        <f t="shared" si="0"/>
        <v>1090919821</v>
      </c>
      <c r="U53" s="124">
        <f t="shared" si="1"/>
        <v>393559908</v>
      </c>
    </row>
    <row r="54" spans="1:21" ht="22.5" x14ac:dyDescent="0.25">
      <c r="A54" s="200" t="s">
        <v>210</v>
      </c>
      <c r="B54" s="200" t="s">
        <v>158</v>
      </c>
      <c r="C54" s="200"/>
      <c r="D54" s="200"/>
      <c r="E54" s="200"/>
      <c r="F54" s="201">
        <v>19857561</v>
      </c>
      <c r="G54" s="201">
        <v>36112</v>
      </c>
      <c r="H54" s="201">
        <v>120339783</v>
      </c>
      <c r="I54" s="201">
        <v>40928</v>
      </c>
      <c r="J54" s="201">
        <v>45001361</v>
      </c>
      <c r="K54" s="201">
        <v>155755</v>
      </c>
      <c r="L54" s="201">
        <v>0</v>
      </c>
      <c r="M54" s="201">
        <v>0</v>
      </c>
      <c r="N54" s="202">
        <v>0</v>
      </c>
      <c r="O54" s="202">
        <v>0</v>
      </c>
      <c r="P54" s="201">
        <v>165341144</v>
      </c>
      <c r="Q54" s="201">
        <v>196683</v>
      </c>
      <c r="R54" s="203">
        <v>185198705</v>
      </c>
      <c r="S54" s="204">
        <v>232795</v>
      </c>
      <c r="T54" s="124">
        <f t="shared" si="0"/>
        <v>185198705</v>
      </c>
      <c r="U54" s="124">
        <f t="shared" si="1"/>
        <v>64858922</v>
      </c>
    </row>
    <row r="55" spans="1:21" ht="33.75" x14ac:dyDescent="0.25">
      <c r="A55" s="200" t="s">
        <v>210</v>
      </c>
      <c r="B55" s="200" t="s">
        <v>159</v>
      </c>
      <c r="C55" s="200"/>
      <c r="D55" s="200"/>
      <c r="E55" s="200"/>
      <c r="F55" s="201">
        <v>122722540</v>
      </c>
      <c r="G55" s="201">
        <v>230369</v>
      </c>
      <c r="H55" s="201">
        <v>463446765</v>
      </c>
      <c r="I55" s="201">
        <v>119489</v>
      </c>
      <c r="J55" s="201">
        <v>208500369</v>
      </c>
      <c r="K55" s="201">
        <v>576387</v>
      </c>
      <c r="L55" s="201">
        <v>0</v>
      </c>
      <c r="M55" s="201">
        <v>5438</v>
      </c>
      <c r="N55" s="202">
        <v>137979417</v>
      </c>
      <c r="O55" s="202">
        <v>302762</v>
      </c>
      <c r="P55" s="201">
        <v>671947134</v>
      </c>
      <c r="Q55" s="201">
        <v>701314</v>
      </c>
      <c r="R55" s="203">
        <v>794669674</v>
      </c>
      <c r="S55" s="204">
        <v>931683</v>
      </c>
      <c r="T55" s="124">
        <f t="shared" si="0"/>
        <v>794669674</v>
      </c>
      <c r="U55" s="124">
        <f t="shared" si="1"/>
        <v>331222909</v>
      </c>
    </row>
    <row r="56" spans="1:21" x14ac:dyDescent="0.25">
      <c r="A56" s="200" t="s">
        <v>210</v>
      </c>
      <c r="B56" s="200" t="s">
        <v>160</v>
      </c>
      <c r="C56" s="200"/>
      <c r="D56" s="200"/>
      <c r="E56" s="200"/>
      <c r="F56" s="201">
        <v>68682996.280000001</v>
      </c>
      <c r="G56" s="201">
        <v>100674</v>
      </c>
      <c r="H56" s="201">
        <v>407046124.01999998</v>
      </c>
      <c r="I56" s="201">
        <v>122305.32</v>
      </c>
      <c r="J56" s="201">
        <v>157968806.49000001</v>
      </c>
      <c r="K56" s="201">
        <v>389211.23</v>
      </c>
      <c r="L56" s="201">
        <v>0</v>
      </c>
      <c r="M56" s="201">
        <v>0</v>
      </c>
      <c r="N56" s="202">
        <v>32510299</v>
      </c>
      <c r="O56" s="202">
        <v>83491</v>
      </c>
      <c r="P56" s="201">
        <v>565014930.50999999</v>
      </c>
      <c r="Q56" s="201">
        <v>511516.55</v>
      </c>
      <c r="R56" s="203">
        <v>633697926.78999996</v>
      </c>
      <c r="S56" s="204">
        <v>612190.67000000004</v>
      </c>
      <c r="T56" s="124">
        <f t="shared" si="0"/>
        <v>633697926.78999996</v>
      </c>
      <c r="U56" s="124">
        <f t="shared" si="1"/>
        <v>226651802.77000001</v>
      </c>
    </row>
    <row r="57" spans="1:21" x14ac:dyDescent="0.25">
      <c r="A57" s="200" t="s">
        <v>210</v>
      </c>
      <c r="B57" s="200" t="s">
        <v>161</v>
      </c>
      <c r="C57" s="200"/>
      <c r="D57" s="200"/>
      <c r="E57" s="200"/>
      <c r="F57" s="201">
        <v>7052122</v>
      </c>
      <c r="G57" s="201">
        <v>10370</v>
      </c>
      <c r="H57" s="201">
        <v>42302019</v>
      </c>
      <c r="I57" s="201">
        <v>0</v>
      </c>
      <c r="J57" s="201">
        <v>37438563</v>
      </c>
      <c r="K57" s="201">
        <v>100062</v>
      </c>
      <c r="L57" s="201">
        <v>0</v>
      </c>
      <c r="M57" s="201">
        <v>0</v>
      </c>
      <c r="N57" s="202">
        <v>12237109.16</v>
      </c>
      <c r="O57" s="202">
        <v>23498.19</v>
      </c>
      <c r="P57" s="201">
        <v>79740582</v>
      </c>
      <c r="Q57" s="201">
        <v>100062</v>
      </c>
      <c r="R57" s="203">
        <v>86792704</v>
      </c>
      <c r="S57" s="204">
        <v>110432.2</v>
      </c>
      <c r="T57" s="124">
        <f t="shared" si="0"/>
        <v>86792704</v>
      </c>
      <c r="U57" s="124">
        <f t="shared" si="1"/>
        <v>44490685</v>
      </c>
    </row>
    <row r="58" spans="1:21" ht="22.5" x14ac:dyDescent="0.25">
      <c r="A58" s="200" t="s">
        <v>210</v>
      </c>
      <c r="B58" s="200" t="s">
        <v>162</v>
      </c>
      <c r="C58" s="200"/>
      <c r="D58" s="200"/>
      <c r="E58" s="200"/>
      <c r="F58" s="201">
        <v>7978657</v>
      </c>
      <c r="G58" s="201">
        <v>13050</v>
      </c>
      <c r="H58" s="201">
        <v>62057846</v>
      </c>
      <c r="I58" s="201">
        <v>6789.9</v>
      </c>
      <c r="J58" s="201">
        <v>31812128</v>
      </c>
      <c r="K58" s="201">
        <v>94884.26</v>
      </c>
      <c r="L58" s="201">
        <v>0</v>
      </c>
      <c r="M58" s="201">
        <v>0</v>
      </c>
      <c r="N58" s="202">
        <v>5806605</v>
      </c>
      <c r="O58" s="202">
        <v>17467</v>
      </c>
      <c r="P58" s="201">
        <v>93869974</v>
      </c>
      <c r="Q58" s="201">
        <v>101674.16</v>
      </c>
      <c r="R58" s="203">
        <v>101848631</v>
      </c>
      <c r="S58" s="204">
        <v>114724.5</v>
      </c>
      <c r="T58" s="124">
        <f t="shared" si="0"/>
        <v>101848631</v>
      </c>
      <c r="U58" s="124">
        <f t="shared" si="1"/>
        <v>39790785</v>
      </c>
    </row>
    <row r="59" spans="1:21" ht="22.5" x14ac:dyDescent="0.25">
      <c r="A59" s="200" t="s">
        <v>210</v>
      </c>
      <c r="B59" s="200" t="s">
        <v>163</v>
      </c>
      <c r="C59" s="200"/>
      <c r="D59" s="200"/>
      <c r="E59" s="200"/>
      <c r="F59" s="201">
        <v>2844255.2</v>
      </c>
      <c r="G59" s="201">
        <v>0</v>
      </c>
      <c r="H59" s="201">
        <v>53789301.969999999</v>
      </c>
      <c r="I59" s="201">
        <v>12500.6</v>
      </c>
      <c r="J59" s="201">
        <v>21936591.719999999</v>
      </c>
      <c r="K59" s="201">
        <v>51853.73</v>
      </c>
      <c r="L59" s="201">
        <v>0</v>
      </c>
      <c r="M59" s="201">
        <v>0</v>
      </c>
      <c r="N59" s="202">
        <v>0</v>
      </c>
      <c r="O59" s="202">
        <v>0</v>
      </c>
      <c r="P59" s="201">
        <v>75725893.689999998</v>
      </c>
      <c r="Q59" s="201">
        <v>64354.33</v>
      </c>
      <c r="R59" s="203">
        <v>78570148.890000001</v>
      </c>
      <c r="S59" s="204">
        <v>64354.33</v>
      </c>
      <c r="T59" s="124">
        <f t="shared" si="0"/>
        <v>78570148.890000001</v>
      </c>
      <c r="U59" s="124">
        <f t="shared" si="1"/>
        <v>24780846.919999998</v>
      </c>
    </row>
    <row r="60" spans="1:21" ht="33.75" x14ac:dyDescent="0.25">
      <c r="A60" s="200" t="s">
        <v>210</v>
      </c>
      <c r="B60" s="200" t="s">
        <v>203</v>
      </c>
      <c r="C60" s="200"/>
      <c r="D60" s="200"/>
      <c r="E60" s="200"/>
      <c r="F60" s="201">
        <v>16940486</v>
      </c>
      <c r="G60" s="201">
        <v>36316</v>
      </c>
      <c r="H60" s="201">
        <v>60730246</v>
      </c>
      <c r="I60" s="201">
        <v>14059</v>
      </c>
      <c r="J60" s="201">
        <v>20712772</v>
      </c>
      <c r="K60" s="201">
        <v>41199</v>
      </c>
      <c r="L60" s="201">
        <v>0</v>
      </c>
      <c r="M60" s="201">
        <v>0</v>
      </c>
      <c r="N60" s="202">
        <v>0</v>
      </c>
      <c r="O60" s="202">
        <v>0</v>
      </c>
      <c r="P60" s="201">
        <v>81443018</v>
      </c>
      <c r="Q60" s="201">
        <v>55258</v>
      </c>
      <c r="R60" s="203">
        <v>98383504</v>
      </c>
      <c r="S60" s="204">
        <v>91574</v>
      </c>
      <c r="T60" s="124">
        <f t="shared" si="0"/>
        <v>98383504</v>
      </c>
      <c r="U60" s="124">
        <f t="shared" si="1"/>
        <v>37653258</v>
      </c>
    </row>
    <row r="61" spans="1:21" ht="33.75" x14ac:dyDescent="0.25">
      <c r="A61" s="200" t="s">
        <v>210</v>
      </c>
      <c r="B61" s="200" t="s">
        <v>207</v>
      </c>
      <c r="C61" s="200"/>
      <c r="D61" s="200"/>
      <c r="E61" s="200"/>
      <c r="F61" s="201">
        <v>56532737</v>
      </c>
      <c r="G61" s="201">
        <v>111236</v>
      </c>
      <c r="H61" s="201">
        <v>516602001</v>
      </c>
      <c r="I61" s="201">
        <v>205225</v>
      </c>
      <c r="J61" s="201">
        <v>323287406</v>
      </c>
      <c r="K61" s="201">
        <v>876980</v>
      </c>
      <c r="L61" s="201">
        <v>0</v>
      </c>
      <c r="M61" s="201">
        <v>0</v>
      </c>
      <c r="N61" s="202">
        <v>126330844.81999999</v>
      </c>
      <c r="O61" s="202">
        <v>351616.3</v>
      </c>
      <c r="P61" s="201">
        <v>839889407</v>
      </c>
      <c r="Q61" s="201">
        <v>1082205</v>
      </c>
      <c r="R61" s="203">
        <v>896422144</v>
      </c>
      <c r="S61" s="204">
        <v>1193441</v>
      </c>
      <c r="T61" s="124">
        <f t="shared" si="0"/>
        <v>896422144</v>
      </c>
      <c r="U61" s="124">
        <f t="shared" si="1"/>
        <v>379820143</v>
      </c>
    </row>
    <row r="62" spans="1:21" x14ac:dyDescent="0.25">
      <c r="A62" s="200" t="s">
        <v>210</v>
      </c>
      <c r="B62" s="200" t="s">
        <v>164</v>
      </c>
      <c r="C62" s="200"/>
      <c r="D62" s="200"/>
      <c r="E62" s="200"/>
      <c r="F62" s="201">
        <v>48021260.549999997</v>
      </c>
      <c r="G62" s="201">
        <v>64475</v>
      </c>
      <c r="H62" s="201">
        <v>71061293.459999993</v>
      </c>
      <c r="I62" s="201">
        <v>14391.28</v>
      </c>
      <c r="J62" s="201">
        <v>64228347.390000001</v>
      </c>
      <c r="K62" s="201">
        <v>188787.42</v>
      </c>
      <c r="L62" s="201">
        <v>0</v>
      </c>
      <c r="M62" s="201">
        <v>0</v>
      </c>
      <c r="N62" s="202">
        <v>49026950.640000001</v>
      </c>
      <c r="O62" s="202">
        <v>106418.7</v>
      </c>
      <c r="P62" s="201">
        <v>135289640.84999999</v>
      </c>
      <c r="Q62" s="201">
        <v>203178.7</v>
      </c>
      <c r="R62" s="203">
        <v>183310901.40000001</v>
      </c>
      <c r="S62" s="204">
        <v>267653.78000000003</v>
      </c>
      <c r="T62" s="124">
        <f t="shared" si="0"/>
        <v>183310901.39999998</v>
      </c>
      <c r="U62" s="124">
        <f t="shared" si="1"/>
        <v>112249607.94</v>
      </c>
    </row>
    <row r="63" spans="1:21" ht="22.5" x14ac:dyDescent="0.25">
      <c r="A63" s="200" t="s">
        <v>210</v>
      </c>
      <c r="B63" s="200" t="s">
        <v>165</v>
      </c>
      <c r="C63" s="200"/>
      <c r="D63" s="200"/>
      <c r="E63" s="200"/>
      <c r="F63" s="201">
        <v>2670024832</v>
      </c>
      <c r="G63" s="201">
        <v>5224394</v>
      </c>
      <c r="H63" s="201">
        <v>10416743189.190001</v>
      </c>
      <c r="I63" s="201">
        <v>7637432.3300000001</v>
      </c>
      <c r="J63" s="201">
        <v>11379662370.83</v>
      </c>
      <c r="K63" s="201">
        <v>27768255.68</v>
      </c>
      <c r="L63" s="201">
        <v>326638701.93000001</v>
      </c>
      <c r="M63" s="201">
        <v>610483.75</v>
      </c>
      <c r="N63" s="202">
        <v>5208597011</v>
      </c>
      <c r="O63" s="202">
        <v>10983550</v>
      </c>
      <c r="P63" s="201">
        <v>22123044261.950001</v>
      </c>
      <c r="Q63" s="201">
        <v>36016171.759999998</v>
      </c>
      <c r="R63" s="203">
        <v>24793069093.950001</v>
      </c>
      <c r="S63" s="204">
        <v>41240565.759999998</v>
      </c>
      <c r="T63" s="124">
        <f t="shared" si="0"/>
        <v>24466430392.02</v>
      </c>
      <c r="U63" s="124">
        <f t="shared" si="1"/>
        <v>14049687202.83</v>
      </c>
    </row>
    <row r="64" spans="1:21" ht="22.5" x14ac:dyDescent="0.25">
      <c r="A64" s="200" t="s">
        <v>210</v>
      </c>
      <c r="B64" s="200" t="s">
        <v>166</v>
      </c>
      <c r="C64" s="200"/>
      <c r="D64" s="200"/>
      <c r="E64" s="200"/>
      <c r="F64" s="201">
        <v>5564326</v>
      </c>
      <c r="G64" s="201">
        <v>9576</v>
      </c>
      <c r="H64" s="201">
        <v>111614860</v>
      </c>
      <c r="I64" s="201">
        <v>0</v>
      </c>
      <c r="J64" s="201">
        <v>14284813</v>
      </c>
      <c r="K64" s="201">
        <v>38557.9</v>
      </c>
      <c r="L64" s="201">
        <v>2678677</v>
      </c>
      <c r="M64" s="201">
        <v>5394.51</v>
      </c>
      <c r="N64" s="202">
        <v>0</v>
      </c>
      <c r="O64" s="202">
        <v>0</v>
      </c>
      <c r="P64" s="201">
        <v>128578350</v>
      </c>
      <c r="Q64" s="201">
        <v>43952.41</v>
      </c>
      <c r="R64" s="203">
        <v>134142676</v>
      </c>
      <c r="S64" s="204">
        <v>53529.11</v>
      </c>
      <c r="T64" s="124">
        <f t="shared" si="0"/>
        <v>131463999</v>
      </c>
      <c r="U64" s="124">
        <f t="shared" si="1"/>
        <v>19849139</v>
      </c>
    </row>
    <row r="65" spans="1:21" ht="22.5" x14ac:dyDescent="0.25">
      <c r="A65" s="200" t="s">
        <v>210</v>
      </c>
      <c r="B65" s="200" t="s">
        <v>167</v>
      </c>
      <c r="C65" s="200"/>
      <c r="D65" s="200"/>
      <c r="E65" s="200"/>
      <c r="F65" s="201">
        <v>148661297</v>
      </c>
      <c r="G65" s="201">
        <v>0</v>
      </c>
      <c r="H65" s="201">
        <v>667953593</v>
      </c>
      <c r="I65" s="201">
        <v>234573</v>
      </c>
      <c r="J65" s="201">
        <v>633479732</v>
      </c>
      <c r="K65" s="201">
        <v>1854258</v>
      </c>
      <c r="L65" s="201">
        <v>8585533</v>
      </c>
      <c r="M65" s="201">
        <v>0</v>
      </c>
      <c r="N65" s="202">
        <v>295995447</v>
      </c>
      <c r="O65" s="202">
        <v>0</v>
      </c>
      <c r="P65" s="201">
        <v>1310018858</v>
      </c>
      <c r="Q65" s="201">
        <v>2088831</v>
      </c>
      <c r="R65" s="203">
        <v>1458680155</v>
      </c>
      <c r="S65" s="204">
        <v>2088831</v>
      </c>
      <c r="T65" s="124">
        <f t="shared" si="0"/>
        <v>1450094622</v>
      </c>
      <c r="U65" s="124">
        <f t="shared" si="1"/>
        <v>782141029</v>
      </c>
    </row>
    <row r="66" spans="1:21" ht="22.5" x14ac:dyDescent="0.25">
      <c r="A66" s="200" t="s">
        <v>210</v>
      </c>
      <c r="B66" s="200" t="s">
        <v>168</v>
      </c>
      <c r="C66" s="200"/>
      <c r="D66" s="200"/>
      <c r="E66" s="200"/>
      <c r="F66" s="201">
        <v>20050471</v>
      </c>
      <c r="G66" s="201">
        <v>20166</v>
      </c>
      <c r="H66" s="201">
        <v>224580275</v>
      </c>
      <c r="I66" s="201">
        <v>26132</v>
      </c>
      <c r="J66" s="201">
        <v>131537026</v>
      </c>
      <c r="K66" s="201">
        <v>367640</v>
      </c>
      <c r="L66" s="201">
        <v>2923062</v>
      </c>
      <c r="M66" s="201">
        <v>5287</v>
      </c>
      <c r="N66" s="202">
        <v>24020461</v>
      </c>
      <c r="O66" s="202">
        <v>87485</v>
      </c>
      <c r="P66" s="201">
        <v>359040363</v>
      </c>
      <c r="Q66" s="201">
        <v>399059</v>
      </c>
      <c r="R66" s="203">
        <v>379090834</v>
      </c>
      <c r="S66" s="204">
        <v>419225</v>
      </c>
      <c r="T66" s="124">
        <f t="shared" si="0"/>
        <v>376167772</v>
      </c>
      <c r="U66" s="124">
        <f t="shared" si="1"/>
        <v>151587497</v>
      </c>
    </row>
    <row r="67" spans="1:21" ht="22.5" x14ac:dyDescent="0.25">
      <c r="A67" s="200" t="s">
        <v>210</v>
      </c>
      <c r="B67" s="200" t="s">
        <v>169</v>
      </c>
      <c r="C67" s="200"/>
      <c r="D67" s="200"/>
      <c r="E67" s="200"/>
      <c r="F67" s="201">
        <v>33615988</v>
      </c>
      <c r="G67" s="201">
        <v>60278</v>
      </c>
      <c r="H67" s="201">
        <v>36064093</v>
      </c>
      <c r="I67" s="201">
        <v>52</v>
      </c>
      <c r="J67" s="201">
        <v>36730903</v>
      </c>
      <c r="K67" s="201">
        <v>91593</v>
      </c>
      <c r="L67" s="201">
        <v>0</v>
      </c>
      <c r="M67" s="201">
        <v>0</v>
      </c>
      <c r="N67" s="202">
        <v>36721328.939999998</v>
      </c>
      <c r="O67" s="202">
        <v>73180</v>
      </c>
      <c r="P67" s="201">
        <v>72794996</v>
      </c>
      <c r="Q67" s="201">
        <v>91645</v>
      </c>
      <c r="R67" s="203">
        <v>106410984</v>
      </c>
      <c r="S67" s="204">
        <v>151923</v>
      </c>
      <c r="T67" s="124">
        <f t="shared" si="0"/>
        <v>106410984</v>
      </c>
      <c r="U67" s="124">
        <f t="shared" si="1"/>
        <v>70346891</v>
      </c>
    </row>
    <row r="68" spans="1:21" x14ac:dyDescent="0.25">
      <c r="A68" s="200" t="s">
        <v>210</v>
      </c>
      <c r="B68" s="200" t="s">
        <v>170</v>
      </c>
      <c r="C68" s="200"/>
      <c r="D68" s="200"/>
      <c r="E68" s="200"/>
      <c r="F68" s="201">
        <v>93715034</v>
      </c>
      <c r="G68" s="201">
        <v>209000</v>
      </c>
      <c r="H68" s="201">
        <v>259647460</v>
      </c>
      <c r="I68" s="201">
        <v>24597</v>
      </c>
      <c r="J68" s="201">
        <v>109725687</v>
      </c>
      <c r="K68" s="201">
        <v>322962</v>
      </c>
      <c r="L68" s="201">
        <v>1827725</v>
      </c>
      <c r="M68" s="201">
        <v>4899</v>
      </c>
      <c r="N68" s="202">
        <v>77936554</v>
      </c>
      <c r="O68" s="202">
        <v>160533</v>
      </c>
      <c r="P68" s="201">
        <v>371200872</v>
      </c>
      <c r="Q68" s="201">
        <v>352458</v>
      </c>
      <c r="R68" s="203">
        <v>464915906</v>
      </c>
      <c r="S68" s="204">
        <v>561458</v>
      </c>
      <c r="T68" s="124">
        <f t="shared" si="0"/>
        <v>463088181</v>
      </c>
      <c r="U68" s="124">
        <f t="shared" si="1"/>
        <v>203440721</v>
      </c>
    </row>
    <row r="69" spans="1:21" x14ac:dyDescent="0.25">
      <c r="A69" s="119" t="s">
        <v>100</v>
      </c>
    </row>
  </sheetData>
  <sheetProtection algorithmName="SHA-512" hashValue="E7yOIvHwvOsjWa6J6uoMaZQRoUOyliz/7Zou7iog6V8jDrv6pSrBNjdRhBUqfBDn0jiA62qbrJsGlAohhn5emQ==" saltValue="KvuwXKr9B9L9i8f6VoZexg==" spinCount="100000" sheet="1" objects="1" scenarios="1"/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66"/>
  <sheetViews>
    <sheetView workbookViewId="0">
      <selection sqref="A1:H1"/>
    </sheetView>
  </sheetViews>
  <sheetFormatPr defaultRowHeight="15" x14ac:dyDescent="0.25"/>
  <cols>
    <col min="1" max="1" width="42.5703125" bestFit="1" customWidth="1"/>
    <col min="2" max="2" width="11.140625" bestFit="1" customWidth="1"/>
  </cols>
  <sheetData>
    <row r="1" spans="1:1" x14ac:dyDescent="0.25">
      <c r="A1" s="128" t="s">
        <v>118</v>
      </c>
    </row>
    <row r="2" spans="1:1" x14ac:dyDescent="0.25">
      <c r="A2" s="128" t="s">
        <v>211</v>
      </c>
    </row>
    <row r="3" spans="1:1" x14ac:dyDescent="0.25">
      <c r="A3" s="128" t="s">
        <v>119</v>
      </c>
    </row>
    <row r="4" spans="1:1" x14ac:dyDescent="0.25">
      <c r="A4" s="128" t="s">
        <v>120</v>
      </c>
    </row>
    <row r="5" spans="1:1" x14ac:dyDescent="0.25">
      <c r="A5" s="128" t="s">
        <v>172</v>
      </c>
    </row>
    <row r="6" spans="1:1" x14ac:dyDescent="0.25">
      <c r="A6" s="128" t="s">
        <v>121</v>
      </c>
    </row>
    <row r="7" spans="1:1" x14ac:dyDescent="0.25">
      <c r="A7" s="128" t="s">
        <v>122</v>
      </c>
    </row>
    <row r="8" spans="1:1" x14ac:dyDescent="0.25">
      <c r="A8" s="128" t="s">
        <v>123</v>
      </c>
    </row>
    <row r="9" spans="1:1" x14ac:dyDescent="0.25">
      <c r="A9" s="128" t="s">
        <v>124</v>
      </c>
    </row>
    <row r="10" spans="1:1" x14ac:dyDescent="0.25">
      <c r="A10" s="128" t="s">
        <v>125</v>
      </c>
    </row>
    <row r="11" spans="1:1" x14ac:dyDescent="0.25">
      <c r="A11" s="128" t="s">
        <v>126</v>
      </c>
    </row>
    <row r="12" spans="1:1" x14ac:dyDescent="0.25">
      <c r="A12" s="128" t="s">
        <v>212</v>
      </c>
    </row>
    <row r="13" spans="1:1" x14ac:dyDescent="0.25">
      <c r="A13" s="128" t="s">
        <v>213</v>
      </c>
    </row>
    <row r="14" spans="1:1" x14ac:dyDescent="0.25">
      <c r="A14" s="128" t="s">
        <v>127</v>
      </c>
    </row>
    <row r="15" spans="1:1" x14ac:dyDescent="0.25">
      <c r="A15" s="128" t="s">
        <v>128</v>
      </c>
    </row>
    <row r="16" spans="1:1" x14ac:dyDescent="0.25">
      <c r="A16" s="128" t="s">
        <v>129</v>
      </c>
    </row>
    <row r="17" spans="1:1" x14ac:dyDescent="0.25">
      <c r="A17" s="128" t="s">
        <v>130</v>
      </c>
    </row>
    <row r="18" spans="1:1" x14ac:dyDescent="0.25">
      <c r="A18" s="197" t="s">
        <v>200</v>
      </c>
    </row>
    <row r="19" spans="1:1" x14ac:dyDescent="0.25">
      <c r="A19" s="128" t="s">
        <v>201</v>
      </c>
    </row>
    <row r="20" spans="1:1" x14ac:dyDescent="0.25">
      <c r="A20" s="128" t="s">
        <v>208</v>
      </c>
    </row>
    <row r="21" spans="1:1" x14ac:dyDescent="0.25">
      <c r="A21" s="128" t="s">
        <v>131</v>
      </c>
    </row>
    <row r="22" spans="1:1" x14ac:dyDescent="0.25">
      <c r="A22" s="128" t="s">
        <v>132</v>
      </c>
    </row>
    <row r="23" spans="1:1" x14ac:dyDescent="0.25">
      <c r="A23" s="128" t="s">
        <v>133</v>
      </c>
    </row>
    <row r="24" spans="1:1" x14ac:dyDescent="0.25">
      <c r="A24" s="128" t="s">
        <v>134</v>
      </c>
    </row>
    <row r="25" spans="1:1" x14ac:dyDescent="0.25">
      <c r="A25" s="128" t="s">
        <v>135</v>
      </c>
    </row>
    <row r="26" spans="1:1" x14ac:dyDescent="0.25">
      <c r="A26" s="128" t="s">
        <v>136</v>
      </c>
    </row>
    <row r="27" spans="1:1" x14ac:dyDescent="0.25">
      <c r="A27" s="128" t="s">
        <v>137</v>
      </c>
    </row>
    <row r="28" spans="1:1" x14ac:dyDescent="0.25">
      <c r="A28" s="128" t="s">
        <v>202</v>
      </c>
    </row>
    <row r="29" spans="1:1" x14ac:dyDescent="0.25">
      <c r="A29" s="128" t="s">
        <v>138</v>
      </c>
    </row>
    <row r="30" spans="1:1" x14ac:dyDescent="0.25">
      <c r="A30" s="128" t="s">
        <v>139</v>
      </c>
    </row>
    <row r="31" spans="1:1" x14ac:dyDescent="0.25">
      <c r="A31" s="128" t="s">
        <v>140</v>
      </c>
    </row>
    <row r="32" spans="1:1" x14ac:dyDescent="0.25">
      <c r="A32" s="128" t="s">
        <v>141</v>
      </c>
    </row>
    <row r="33" spans="1:1" x14ac:dyDescent="0.25">
      <c r="A33" s="128" t="s">
        <v>142</v>
      </c>
    </row>
    <row r="34" spans="1:1" x14ac:dyDescent="0.25">
      <c r="A34" s="128" t="s">
        <v>143</v>
      </c>
    </row>
    <row r="35" spans="1:1" x14ac:dyDescent="0.25">
      <c r="A35" s="128" t="s">
        <v>144</v>
      </c>
    </row>
    <row r="36" spans="1:1" x14ac:dyDescent="0.25">
      <c r="A36" s="128" t="s">
        <v>145</v>
      </c>
    </row>
    <row r="37" spans="1:1" x14ac:dyDescent="0.25">
      <c r="A37" s="128" t="s">
        <v>146</v>
      </c>
    </row>
    <row r="38" spans="1:1" x14ac:dyDescent="0.25">
      <c r="A38" s="128" t="s">
        <v>147</v>
      </c>
    </row>
    <row r="39" spans="1:1" x14ac:dyDescent="0.25">
      <c r="A39" s="128" t="s">
        <v>148</v>
      </c>
    </row>
    <row r="40" spans="1:1" x14ac:dyDescent="0.25">
      <c r="A40" s="128" t="s">
        <v>149</v>
      </c>
    </row>
    <row r="41" spans="1:1" x14ac:dyDescent="0.25">
      <c r="A41" s="128" t="s">
        <v>204</v>
      </c>
    </row>
    <row r="42" spans="1:1" x14ac:dyDescent="0.25">
      <c r="A42" s="128" t="s">
        <v>150</v>
      </c>
    </row>
    <row r="43" spans="1:1" x14ac:dyDescent="0.25">
      <c r="A43" s="128" t="s">
        <v>151</v>
      </c>
    </row>
    <row r="44" spans="1:1" x14ac:dyDescent="0.25">
      <c r="A44" s="128" t="s">
        <v>152</v>
      </c>
    </row>
    <row r="45" spans="1:1" x14ac:dyDescent="0.25">
      <c r="A45" s="128" t="s">
        <v>153</v>
      </c>
    </row>
    <row r="46" spans="1:1" x14ac:dyDescent="0.25">
      <c r="A46" s="128" t="s">
        <v>154</v>
      </c>
    </row>
    <row r="47" spans="1:1" x14ac:dyDescent="0.25">
      <c r="A47" s="128" t="s">
        <v>155</v>
      </c>
    </row>
    <row r="48" spans="1:1" x14ac:dyDescent="0.25">
      <c r="A48" s="128" t="s">
        <v>156</v>
      </c>
    </row>
    <row r="49" spans="1:1" x14ac:dyDescent="0.25">
      <c r="A49" s="128" t="s">
        <v>157</v>
      </c>
    </row>
    <row r="50" spans="1:1" x14ac:dyDescent="0.25">
      <c r="A50" s="128" t="s">
        <v>158</v>
      </c>
    </row>
    <row r="51" spans="1:1" x14ac:dyDescent="0.25">
      <c r="A51" s="128" t="s">
        <v>159</v>
      </c>
    </row>
    <row r="52" spans="1:1" x14ac:dyDescent="0.25">
      <c r="A52" s="128" t="s">
        <v>160</v>
      </c>
    </row>
    <row r="53" spans="1:1" x14ac:dyDescent="0.25">
      <c r="A53" s="128" t="s">
        <v>161</v>
      </c>
    </row>
    <row r="54" spans="1:1" x14ac:dyDescent="0.25">
      <c r="A54" s="128" t="s">
        <v>162</v>
      </c>
    </row>
    <row r="55" spans="1:1" x14ac:dyDescent="0.25">
      <c r="A55" s="128" t="s">
        <v>163</v>
      </c>
    </row>
    <row r="56" spans="1:1" x14ac:dyDescent="0.25">
      <c r="A56" s="128" t="s">
        <v>203</v>
      </c>
    </row>
    <row r="57" spans="1:1" x14ac:dyDescent="0.25">
      <c r="A57" s="128" t="s">
        <v>207</v>
      </c>
    </row>
    <row r="58" spans="1:1" x14ac:dyDescent="0.25">
      <c r="A58" s="128" t="s">
        <v>164</v>
      </c>
    </row>
    <row r="59" spans="1:1" x14ac:dyDescent="0.25">
      <c r="A59" s="128" t="s">
        <v>165</v>
      </c>
    </row>
    <row r="60" spans="1:1" x14ac:dyDescent="0.25">
      <c r="A60" s="128" t="s">
        <v>166</v>
      </c>
    </row>
    <row r="61" spans="1:1" x14ac:dyDescent="0.25">
      <c r="A61" s="128" t="s">
        <v>167</v>
      </c>
    </row>
    <row r="62" spans="1:1" x14ac:dyDescent="0.25">
      <c r="A62" s="128" t="s">
        <v>168</v>
      </c>
    </row>
    <row r="63" spans="1:1" x14ac:dyDescent="0.25">
      <c r="A63" s="128" t="s">
        <v>169</v>
      </c>
    </row>
    <row r="64" spans="1:1" x14ac:dyDescent="0.25">
      <c r="A64" s="128" t="s">
        <v>170</v>
      </c>
    </row>
    <row r="65" spans="1:1" x14ac:dyDescent="0.25">
      <c r="A65" s="128"/>
    </row>
    <row r="66" spans="1:1" x14ac:dyDescent="0.25">
      <c r="A66" s="128"/>
    </row>
  </sheetData>
  <sheetProtection algorithmName="SHA-512" hashValue="C3mAJBL/W2KdmxRkitFDpMlqmJCK4F6svFog0QXksD8tw4KLHI9WzLv6vmKYQjj/NJydZb1XcD3FeNM9icwygQ==" saltValue="BadzNuBc0evkrWvKEpa8PA==" spinCount="100000" sheet="1" objects="1" scenarios="1"/>
  <sortState ref="A1:A66">
    <sortCondition ref="A1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2:X103"/>
  <sheetViews>
    <sheetView zoomScaleNormal="100" zoomScaleSheetLayoutView="100" workbookViewId="0">
      <selection activeCell="A12" sqref="A12:C17"/>
    </sheetView>
  </sheetViews>
  <sheetFormatPr defaultColWidth="9.140625" defaultRowHeight="14.25" x14ac:dyDescent="0.2"/>
  <cols>
    <col min="1" max="1" width="10.28515625" style="1" customWidth="1"/>
    <col min="2" max="2" width="53.85546875" style="1" customWidth="1"/>
    <col min="3" max="3" width="28.140625" style="1" customWidth="1"/>
    <col min="4" max="4" width="23.140625" style="1" customWidth="1"/>
    <col min="5" max="5" width="19.140625" style="1" customWidth="1"/>
    <col min="6" max="6" width="24.42578125" style="1" customWidth="1"/>
    <col min="7" max="7" width="15.85546875" style="1" customWidth="1"/>
    <col min="8" max="8" width="18.140625" style="1" customWidth="1"/>
    <col min="9" max="9" width="17.7109375" style="1" customWidth="1"/>
    <col min="10" max="10" width="17.28515625" style="1" customWidth="1"/>
    <col min="11" max="11" width="18.140625" style="1" customWidth="1"/>
    <col min="12" max="12" width="10.7109375" style="1" customWidth="1"/>
    <col min="13" max="13" width="10.28515625" style="1" customWidth="1"/>
    <col min="14" max="14" width="11.85546875" style="1" customWidth="1"/>
    <col min="15" max="15" width="10.7109375" style="1" customWidth="1"/>
    <col min="16" max="16" width="10.28515625" style="1" customWidth="1"/>
    <col min="17" max="17" width="10.7109375" style="1" customWidth="1"/>
    <col min="18" max="18" width="10.5703125" style="1" customWidth="1"/>
    <col min="19" max="19" width="11" style="1" customWidth="1"/>
    <col min="20" max="20" width="13" style="1" customWidth="1"/>
    <col min="21" max="21" width="10.85546875" style="1" customWidth="1"/>
    <col min="22" max="22" width="11.28515625" style="1" customWidth="1"/>
    <col min="23" max="16384" width="9.140625" style="1"/>
  </cols>
  <sheetData>
    <row r="12" spans="1:24" ht="15" x14ac:dyDescent="0.25">
      <c r="A12" s="41" t="s">
        <v>44</v>
      </c>
      <c r="B12" s="4"/>
      <c r="C12" s="41"/>
    </row>
    <row r="13" spans="1:24" x14ac:dyDescent="0.2">
      <c r="A13" s="4"/>
      <c r="B13" s="4"/>
      <c r="C13" s="4"/>
    </row>
    <row r="14" spans="1:24" ht="15" x14ac:dyDescent="0.2">
      <c r="A14" s="4"/>
      <c r="B14" s="4" t="s">
        <v>31</v>
      </c>
      <c r="C14" s="23"/>
      <c r="D14" s="4"/>
      <c r="E14" s="4"/>
      <c r="F14" s="4"/>
      <c r="X14" s="1">
        <v>2014</v>
      </c>
    </row>
    <row r="15" spans="1:24" ht="15" x14ac:dyDescent="0.2">
      <c r="A15" s="4"/>
      <c r="B15" s="4" t="s">
        <v>56</v>
      </c>
      <c r="C15" s="49"/>
      <c r="D15" s="4"/>
      <c r="E15" s="4"/>
      <c r="F15" s="4"/>
    </row>
    <row r="16" spans="1:24" ht="15" x14ac:dyDescent="0.2">
      <c r="A16" s="4"/>
      <c r="B16" s="14"/>
      <c r="C16" s="14"/>
      <c r="D16" s="4"/>
      <c r="E16" s="4"/>
      <c r="F16" s="4"/>
      <c r="X16" s="1">
        <v>2015</v>
      </c>
    </row>
    <row r="17" spans="1:24" ht="15" x14ac:dyDescent="0.2">
      <c r="A17" s="4" t="s">
        <v>32</v>
      </c>
      <c r="B17" s="14" t="s">
        <v>83</v>
      </c>
      <c r="C17" s="24"/>
      <c r="D17" s="4"/>
      <c r="E17" s="4"/>
      <c r="F17" s="4"/>
      <c r="X17" s="1">
        <v>2016</v>
      </c>
    </row>
    <row r="18" spans="1:24" ht="15" x14ac:dyDescent="0.2">
      <c r="A18" s="4"/>
      <c r="B18" s="14"/>
      <c r="C18" s="14"/>
      <c r="D18" s="4"/>
      <c r="E18" s="4"/>
      <c r="F18" s="4"/>
    </row>
    <row r="19" spans="1:24" ht="15" x14ac:dyDescent="0.2">
      <c r="A19" s="4"/>
      <c r="B19" s="14"/>
      <c r="C19" s="14"/>
      <c r="D19" s="4"/>
      <c r="E19" s="4"/>
      <c r="F19" s="4"/>
    </row>
    <row r="20" spans="1:24" ht="15" x14ac:dyDescent="0.2">
      <c r="A20" s="4" t="s">
        <v>33</v>
      </c>
      <c r="B20" s="22" t="s">
        <v>78</v>
      </c>
      <c r="C20" s="21"/>
      <c r="D20" s="21"/>
      <c r="E20" s="21"/>
      <c r="F20" s="21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</row>
    <row r="21" spans="1:24" ht="15" x14ac:dyDescent="0.2">
      <c r="A21" s="4"/>
      <c r="B21" s="217" t="s">
        <v>25</v>
      </c>
      <c r="C21" s="217"/>
      <c r="D21" s="24"/>
      <c r="E21" s="218"/>
      <c r="F21" s="219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1:24" ht="15" thickBot="1" x14ac:dyDescent="0.25">
      <c r="A22" s="4"/>
      <c r="B22" s="5" t="s">
        <v>3</v>
      </c>
      <c r="C22" s="5" t="s">
        <v>2</v>
      </c>
      <c r="D22" s="100">
        <f>D23+D24</f>
        <v>0</v>
      </c>
      <c r="E22" s="6" t="s">
        <v>0</v>
      </c>
      <c r="F22" s="7">
        <v>1</v>
      </c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1:24" x14ac:dyDescent="0.2">
      <c r="B23" s="5" t="s">
        <v>7</v>
      </c>
      <c r="C23" s="5" t="s">
        <v>1</v>
      </c>
      <c r="D23" s="101"/>
      <c r="E23" s="6" t="s">
        <v>0</v>
      </c>
      <c r="F23" s="8">
        <f>IFERROR(D23/$D$22,0)</f>
        <v>0</v>
      </c>
    </row>
    <row r="24" spans="1:24" ht="15" thickBot="1" x14ac:dyDescent="0.25">
      <c r="B24" s="5" t="s">
        <v>8</v>
      </c>
      <c r="C24" s="5" t="s">
        <v>6</v>
      </c>
      <c r="D24" s="100">
        <f>D25+D26</f>
        <v>0</v>
      </c>
      <c r="E24" s="6" t="s">
        <v>0</v>
      </c>
      <c r="F24" s="8">
        <f>IFERROR(D24/$D$22,0)</f>
        <v>0</v>
      </c>
    </row>
    <row r="25" spans="1:24" x14ac:dyDescent="0.2">
      <c r="B25" s="5" t="s">
        <v>9</v>
      </c>
      <c r="C25" s="5" t="s">
        <v>4</v>
      </c>
      <c r="D25" s="101"/>
      <c r="E25" s="6" t="s">
        <v>0</v>
      </c>
      <c r="F25" s="8">
        <f>IFERROR(D25/$D$22,0)</f>
        <v>0</v>
      </c>
    </row>
    <row r="26" spans="1:24" x14ac:dyDescent="0.2">
      <c r="B26" s="5" t="s">
        <v>57</v>
      </c>
      <c r="C26" s="5" t="s">
        <v>5</v>
      </c>
      <c r="D26" s="102"/>
      <c r="E26" s="6" t="s">
        <v>0</v>
      </c>
      <c r="F26" s="8">
        <f>IFERROR(D26/$D$22,0)</f>
        <v>0</v>
      </c>
      <c r="G26" s="29"/>
      <c r="H26" s="29"/>
    </row>
    <row r="27" spans="1:24" ht="34.5" customHeight="1" x14ac:dyDescent="0.2">
      <c r="B27" s="220" t="s">
        <v>73</v>
      </c>
      <c r="C27" s="220"/>
      <c r="D27" s="220"/>
      <c r="E27" s="220"/>
      <c r="F27" s="220"/>
      <c r="G27" s="221"/>
      <c r="H27" s="221"/>
    </row>
    <row r="28" spans="1:24" x14ac:dyDescent="0.2">
      <c r="D28" s="103"/>
      <c r="E28" s="35"/>
      <c r="F28" s="35"/>
      <c r="G28" s="35"/>
    </row>
    <row r="29" spans="1:24" ht="15" x14ac:dyDescent="0.25">
      <c r="A29" s="1" t="s">
        <v>34</v>
      </c>
      <c r="B29" s="3" t="s">
        <v>40</v>
      </c>
    </row>
    <row r="30" spans="1:24" ht="15" x14ac:dyDescent="0.25">
      <c r="B30" s="3"/>
    </row>
    <row r="31" spans="1:24" ht="15" x14ac:dyDescent="0.25">
      <c r="B31" s="2" t="s">
        <v>22</v>
      </c>
      <c r="C31" s="46"/>
      <c r="E31" s="73"/>
      <c r="F31" s="35"/>
      <c r="G31" s="35"/>
      <c r="H31" s="35"/>
      <c r="I31" s="35"/>
      <c r="J31" s="35"/>
      <c r="K31" s="35"/>
    </row>
    <row r="32" spans="1:24" x14ac:dyDescent="0.2">
      <c r="E32" s="73"/>
      <c r="F32" s="35"/>
      <c r="G32" s="35"/>
      <c r="H32" s="35"/>
      <c r="I32" s="35"/>
      <c r="J32" s="35"/>
      <c r="K32" s="35"/>
    </row>
    <row r="33" spans="1:23" ht="15" x14ac:dyDescent="0.25">
      <c r="B33" s="2" t="s">
        <v>41</v>
      </c>
    </row>
    <row r="34" spans="1:23" ht="15" customHeight="1" x14ac:dyDescent="0.25">
      <c r="B34" s="36"/>
      <c r="C34" s="36"/>
      <c r="D34" s="36"/>
      <c r="E34" s="36"/>
      <c r="F34" s="36"/>
      <c r="G34" s="36"/>
      <c r="H34" s="36"/>
    </row>
    <row r="35" spans="1:23" ht="15" customHeight="1" x14ac:dyDescent="0.25">
      <c r="B35" s="36"/>
      <c r="C35" s="36"/>
      <c r="D35" s="36"/>
      <c r="E35" s="36"/>
      <c r="F35" s="36"/>
      <c r="G35" s="36"/>
      <c r="H35" s="36"/>
    </row>
    <row r="36" spans="1:23" ht="15" customHeight="1" x14ac:dyDescent="0.25">
      <c r="B36" s="36"/>
      <c r="C36" s="36"/>
      <c r="D36" s="36"/>
      <c r="E36" s="36"/>
      <c r="F36" s="36"/>
      <c r="G36" s="36"/>
      <c r="H36" s="36"/>
    </row>
    <row r="37" spans="1:23" ht="15" customHeight="1" x14ac:dyDescent="0.25">
      <c r="B37" s="36"/>
      <c r="C37" s="36"/>
      <c r="D37" s="36"/>
      <c r="E37" s="36"/>
      <c r="F37" s="36"/>
      <c r="G37" s="36"/>
      <c r="H37" s="36"/>
    </row>
    <row r="38" spans="1:23" ht="14.25" customHeight="1" x14ac:dyDescent="0.25">
      <c r="B38" s="36"/>
      <c r="C38" s="36"/>
      <c r="D38" s="36"/>
      <c r="E38" s="36"/>
      <c r="F38" s="36"/>
      <c r="G38" s="36"/>
      <c r="H38" s="36"/>
    </row>
    <row r="39" spans="1:23" ht="14.25" customHeight="1" x14ac:dyDescent="0.25">
      <c r="B39" s="36"/>
      <c r="C39" s="36"/>
      <c r="D39" s="36"/>
      <c r="E39" s="36"/>
      <c r="F39" s="36"/>
      <c r="G39" s="36"/>
      <c r="H39" s="36"/>
    </row>
    <row r="40" spans="1:23" s="35" customFormat="1" ht="14.25" customHeight="1" x14ac:dyDescent="0.25">
      <c r="B40" s="36"/>
      <c r="C40" s="36"/>
      <c r="D40" s="36"/>
      <c r="E40" s="36"/>
      <c r="F40" s="36"/>
      <c r="G40" s="36"/>
      <c r="H40" s="36"/>
    </row>
    <row r="41" spans="1:23" s="35" customFormat="1" ht="14.25" customHeight="1" x14ac:dyDescent="0.25">
      <c r="B41" s="36"/>
      <c r="C41" s="36"/>
      <c r="D41" s="36"/>
      <c r="E41" s="36"/>
      <c r="F41" s="36"/>
      <c r="G41" s="36"/>
      <c r="H41" s="36"/>
    </row>
    <row r="43" spans="1:23" ht="15" x14ac:dyDescent="0.25">
      <c r="A43" s="1" t="s">
        <v>35</v>
      </c>
      <c r="B43" s="41" t="s">
        <v>92</v>
      </c>
      <c r="C43" s="3"/>
    </row>
    <row r="44" spans="1:23" ht="15.75" thickBot="1" x14ac:dyDescent="0.3">
      <c r="B44" s="2" t="s">
        <v>25</v>
      </c>
      <c r="C44" s="79"/>
      <c r="D44" s="73"/>
      <c r="E44" s="73"/>
      <c r="F44" s="74"/>
      <c r="G44" s="33"/>
      <c r="H44" s="33"/>
      <c r="I44" s="33"/>
      <c r="J44" s="33"/>
      <c r="K44" s="33"/>
      <c r="N44" s="3" t="s">
        <v>29</v>
      </c>
    </row>
    <row r="45" spans="1:23" s="9" customFormat="1" ht="80.25" customHeight="1" thickBot="1" x14ac:dyDescent="0.3">
      <c r="B45" s="44" t="s">
        <v>38</v>
      </c>
      <c r="C45" s="56" t="s">
        <v>91</v>
      </c>
      <c r="D45" s="75" t="s">
        <v>79</v>
      </c>
      <c r="E45" s="76" t="s">
        <v>80</v>
      </c>
      <c r="F45" s="61" t="s">
        <v>82</v>
      </c>
      <c r="G45" s="26" t="s">
        <v>45</v>
      </c>
      <c r="H45" s="26" t="s">
        <v>23</v>
      </c>
      <c r="I45" s="26" t="s">
        <v>46</v>
      </c>
      <c r="J45" s="26" t="s">
        <v>72</v>
      </c>
      <c r="K45" s="62" t="s">
        <v>74</v>
      </c>
      <c r="N45" s="11"/>
      <c r="O45" s="213">
        <v>2017</v>
      </c>
      <c r="P45" s="213"/>
      <c r="Q45" s="213"/>
      <c r="R45" s="213">
        <v>2016</v>
      </c>
      <c r="S45" s="213"/>
      <c r="T45" s="213"/>
      <c r="U45" s="213">
        <v>2015</v>
      </c>
      <c r="V45" s="213"/>
      <c r="W45" s="213"/>
    </row>
    <row r="46" spans="1:23" s="9" customFormat="1" ht="30" x14ac:dyDescent="0.25">
      <c r="B46" s="12"/>
      <c r="C46" s="57" t="s">
        <v>39</v>
      </c>
      <c r="D46" s="57" t="s">
        <v>37</v>
      </c>
      <c r="E46" s="58" t="s">
        <v>49</v>
      </c>
      <c r="F46" s="58" t="s">
        <v>50</v>
      </c>
      <c r="G46" s="58" t="s">
        <v>51</v>
      </c>
      <c r="H46" s="59" t="s">
        <v>52</v>
      </c>
      <c r="I46" s="58" t="s">
        <v>53</v>
      </c>
      <c r="J46" s="59" t="s">
        <v>54</v>
      </c>
      <c r="K46" s="60" t="s">
        <v>55</v>
      </c>
      <c r="N46" s="18" t="s">
        <v>30</v>
      </c>
      <c r="O46" s="84" t="s">
        <v>26</v>
      </c>
      <c r="P46" s="84" t="s">
        <v>27</v>
      </c>
      <c r="Q46" s="84" t="s">
        <v>28</v>
      </c>
      <c r="R46" s="84" t="s">
        <v>26</v>
      </c>
      <c r="S46" s="84" t="s">
        <v>27</v>
      </c>
      <c r="T46" s="84" t="s">
        <v>28</v>
      </c>
      <c r="U46" s="84" t="s">
        <v>26</v>
      </c>
      <c r="V46" s="84" t="s">
        <v>27</v>
      </c>
      <c r="W46" s="84" t="s">
        <v>28</v>
      </c>
    </row>
    <row r="47" spans="1:23" x14ac:dyDescent="0.2">
      <c r="B47" s="13" t="s">
        <v>10</v>
      </c>
      <c r="C47" s="77"/>
      <c r="D47" s="77"/>
      <c r="E47" s="54"/>
      <c r="F47" s="45">
        <f>C47-D47+E47</f>
        <v>0</v>
      </c>
      <c r="G47" s="94"/>
      <c r="H47" s="15">
        <f>F47*G47</f>
        <v>0</v>
      </c>
      <c r="I47" s="94"/>
      <c r="J47" s="17">
        <f>F47*I47</f>
        <v>0</v>
      </c>
      <c r="K47" s="16">
        <f>J47-H47</f>
        <v>0</v>
      </c>
      <c r="N47" s="11" t="s">
        <v>10</v>
      </c>
      <c r="O47" s="11">
        <v>6.6869999999999999E-2</v>
      </c>
      <c r="P47" s="11">
        <v>8.677E-2</v>
      </c>
      <c r="Q47" s="11">
        <v>8.2269999999999996E-2</v>
      </c>
      <c r="R47" s="19">
        <v>8.4229999999999999E-2</v>
      </c>
      <c r="S47" s="19">
        <v>9.214E-2</v>
      </c>
      <c r="T47" s="19">
        <v>9.1789999999999997E-2</v>
      </c>
      <c r="U47" s="19">
        <v>5.5490000000000005E-2</v>
      </c>
      <c r="V47" s="19">
        <v>6.1609999999999998E-2</v>
      </c>
      <c r="W47" s="19">
        <v>5.0680000000000003E-2</v>
      </c>
    </row>
    <row r="48" spans="1:23" x14ac:dyDescent="0.2">
      <c r="B48" s="13" t="s">
        <v>11</v>
      </c>
      <c r="C48" s="77"/>
      <c r="D48" s="77"/>
      <c r="E48" s="54"/>
      <c r="F48" s="45">
        <f t="shared" ref="F48:F58" si="0">C48-D48+E48</f>
        <v>0</v>
      </c>
      <c r="G48" s="94"/>
      <c r="H48" s="15">
        <f t="shared" ref="H48:H58" si="1">F48*G48</f>
        <v>0</v>
      </c>
      <c r="I48" s="94"/>
      <c r="J48" s="17">
        <f t="shared" ref="J48:J58" si="2">F48*I48</f>
        <v>0</v>
      </c>
      <c r="K48" s="16">
        <f t="shared" ref="K48:K58" si="3">J48-H48</f>
        <v>0</v>
      </c>
      <c r="N48" s="11" t="s">
        <v>11</v>
      </c>
      <c r="O48" s="11">
        <v>0.10559</v>
      </c>
      <c r="P48" s="20">
        <v>8.43E-2</v>
      </c>
      <c r="Q48" s="11">
        <v>8.6389999999999995E-2</v>
      </c>
      <c r="R48" s="20">
        <v>0.10384</v>
      </c>
      <c r="S48" s="20">
        <v>9.6780000000000005E-2</v>
      </c>
      <c r="T48" s="20">
        <v>9.851E-2</v>
      </c>
      <c r="U48" s="20">
        <v>6.9809999999999997E-2</v>
      </c>
      <c r="V48" s="20">
        <v>4.095E-2</v>
      </c>
      <c r="W48" s="20">
        <v>3.9609999999999999E-2</v>
      </c>
    </row>
    <row r="49" spans="1:24" x14ac:dyDescent="0.2">
      <c r="B49" s="13" t="s">
        <v>12</v>
      </c>
      <c r="C49" s="77"/>
      <c r="D49" s="77"/>
      <c r="E49" s="54"/>
      <c r="F49" s="45">
        <f t="shared" si="0"/>
        <v>0</v>
      </c>
      <c r="G49" s="94"/>
      <c r="H49" s="15">
        <f t="shared" si="1"/>
        <v>0</v>
      </c>
      <c r="I49" s="94"/>
      <c r="J49" s="17">
        <f t="shared" si="2"/>
        <v>0</v>
      </c>
      <c r="K49" s="16">
        <f t="shared" si="3"/>
        <v>0</v>
      </c>
      <c r="N49" s="11" t="s">
        <v>12</v>
      </c>
      <c r="O49" s="11">
        <v>8.4089999999999998E-2</v>
      </c>
      <c r="P49" s="11">
        <v>6.8860000000000005E-2</v>
      </c>
      <c r="Q49" s="11">
        <v>7.1349999999999997E-2</v>
      </c>
      <c r="R49" s="20">
        <v>9.0219999999999995E-2</v>
      </c>
      <c r="S49" s="20">
        <v>0.10299</v>
      </c>
      <c r="T49" s="20">
        <v>0.1061</v>
      </c>
      <c r="U49" s="20">
        <v>3.6040000000000003E-2</v>
      </c>
      <c r="V49" s="20">
        <v>5.74E-2</v>
      </c>
      <c r="W49" s="20">
        <v>6.2899999999999998E-2</v>
      </c>
    </row>
    <row r="50" spans="1:24" x14ac:dyDescent="0.2">
      <c r="B50" s="13" t="s">
        <v>13</v>
      </c>
      <c r="C50" s="77"/>
      <c r="D50" s="77"/>
      <c r="E50" s="54"/>
      <c r="F50" s="45">
        <f t="shared" si="0"/>
        <v>0</v>
      </c>
      <c r="G50" s="94"/>
      <c r="H50" s="15">
        <f t="shared" si="1"/>
        <v>0</v>
      </c>
      <c r="I50" s="94"/>
      <c r="J50" s="17">
        <f t="shared" si="2"/>
        <v>0</v>
      </c>
      <c r="K50" s="16">
        <f t="shared" si="3"/>
        <v>0</v>
      </c>
      <c r="N50" s="11" t="s">
        <v>13</v>
      </c>
      <c r="O50" s="11">
        <v>6.8739999999999996E-2</v>
      </c>
      <c r="P50" s="11">
        <v>0.10218000000000001</v>
      </c>
      <c r="Q50" s="11">
        <v>0.10778</v>
      </c>
      <c r="R50" s="20">
        <v>0.12114999999999999</v>
      </c>
      <c r="S50" s="20">
        <v>0.11176999999999999</v>
      </c>
      <c r="T50" s="20">
        <v>0.11132</v>
      </c>
      <c r="U50" s="20">
        <v>6.7049999999999998E-2</v>
      </c>
      <c r="V50" s="20">
        <v>9.2679999999999998E-2</v>
      </c>
      <c r="W50" s="20">
        <v>9.5590000000000008E-2</v>
      </c>
    </row>
    <row r="51" spans="1:24" x14ac:dyDescent="0.2">
      <c r="B51" s="13" t="s">
        <v>14</v>
      </c>
      <c r="C51" s="77"/>
      <c r="D51" s="77"/>
      <c r="E51" s="54"/>
      <c r="F51" s="45">
        <f t="shared" si="0"/>
        <v>0</v>
      </c>
      <c r="G51" s="94"/>
      <c r="H51" s="15">
        <f t="shared" si="1"/>
        <v>0</v>
      </c>
      <c r="I51" s="94"/>
      <c r="J51" s="17">
        <f t="shared" si="2"/>
        <v>0</v>
      </c>
      <c r="K51" s="16">
        <f t="shared" si="3"/>
        <v>0</v>
      </c>
      <c r="N51" s="11" t="s">
        <v>14</v>
      </c>
      <c r="O51" s="11">
        <v>0.10623</v>
      </c>
      <c r="P51" s="11">
        <v>0.12776000000000001</v>
      </c>
      <c r="Q51" s="11">
        <v>0.12307</v>
      </c>
      <c r="R51" s="20">
        <v>0.10405</v>
      </c>
      <c r="S51" s="20">
        <v>0.11493</v>
      </c>
      <c r="T51" s="20">
        <v>0.10749</v>
      </c>
      <c r="U51" s="20">
        <v>9.4159999999999994E-2</v>
      </c>
      <c r="V51" s="20">
        <v>9.7299999999999998E-2</v>
      </c>
      <c r="W51" s="20">
        <v>9.6680000000000002E-2</v>
      </c>
    </row>
    <row r="52" spans="1:24" x14ac:dyDescent="0.2">
      <c r="B52" s="13" t="s">
        <v>15</v>
      </c>
      <c r="C52" s="77"/>
      <c r="D52" s="77"/>
      <c r="E52" s="54"/>
      <c r="F52" s="45">
        <f t="shared" si="0"/>
        <v>0</v>
      </c>
      <c r="G52" s="94"/>
      <c r="H52" s="15">
        <f t="shared" si="1"/>
        <v>0</v>
      </c>
      <c r="I52" s="94"/>
      <c r="J52" s="17">
        <f t="shared" si="2"/>
        <v>0</v>
      </c>
      <c r="K52" s="16">
        <f t="shared" si="3"/>
        <v>0</v>
      </c>
      <c r="N52" s="11" t="s">
        <v>15</v>
      </c>
      <c r="O52" s="11">
        <v>0.11953999999999999</v>
      </c>
      <c r="P52" s="11">
        <v>0.12536</v>
      </c>
      <c r="Q52" s="11">
        <v>0.11848</v>
      </c>
      <c r="R52" s="20">
        <v>0.11650000000000001</v>
      </c>
      <c r="S52" s="20">
        <v>9.3600000000000003E-2</v>
      </c>
      <c r="T52" s="20">
        <v>9.5449999999999993E-2</v>
      </c>
      <c r="U52" s="20">
        <v>9.2280000000000001E-2</v>
      </c>
      <c r="V52" s="20">
        <v>9.7680000000000003E-2</v>
      </c>
      <c r="W52" s="20">
        <v>9.5400000000000013E-2</v>
      </c>
    </row>
    <row r="53" spans="1:24" x14ac:dyDescent="0.2">
      <c r="B53" s="13" t="s">
        <v>16</v>
      </c>
      <c r="C53" s="54"/>
      <c r="D53" s="77"/>
      <c r="E53" s="54"/>
      <c r="F53" s="45">
        <f t="shared" si="0"/>
        <v>0</v>
      </c>
      <c r="G53" s="94"/>
      <c r="H53" s="15">
        <f t="shared" si="1"/>
        <v>0</v>
      </c>
      <c r="I53" s="94"/>
      <c r="J53" s="17">
        <f t="shared" si="2"/>
        <v>0</v>
      </c>
      <c r="K53" s="16">
        <f t="shared" si="3"/>
        <v>0</v>
      </c>
      <c r="N53" s="11" t="s">
        <v>16</v>
      </c>
      <c r="O53" s="11">
        <v>0.10652</v>
      </c>
      <c r="P53" s="11">
        <v>0.10197000000000001</v>
      </c>
      <c r="Q53" s="11">
        <v>0.1128</v>
      </c>
      <c r="R53" s="20">
        <v>7.6670000000000002E-2</v>
      </c>
      <c r="S53" s="20">
        <v>8.412E-2</v>
      </c>
      <c r="T53" s="20">
        <v>8.3059999999999995E-2</v>
      </c>
      <c r="U53" s="20">
        <v>8.8880000000000001E-2</v>
      </c>
      <c r="V53" s="20">
        <v>8.4129999999999996E-2</v>
      </c>
      <c r="W53" s="20">
        <v>7.8829999999999997E-2</v>
      </c>
    </row>
    <row r="54" spans="1:24" x14ac:dyDescent="0.2">
      <c r="B54" s="13" t="s">
        <v>17</v>
      </c>
      <c r="C54" s="54"/>
      <c r="D54" s="77"/>
      <c r="E54" s="54"/>
      <c r="F54" s="45">
        <f t="shared" si="0"/>
        <v>0</v>
      </c>
      <c r="G54" s="94"/>
      <c r="H54" s="15">
        <f t="shared" si="1"/>
        <v>0</v>
      </c>
      <c r="I54" s="94"/>
      <c r="J54" s="17">
        <f t="shared" si="2"/>
        <v>0</v>
      </c>
      <c r="K54" s="16">
        <f t="shared" si="3"/>
        <v>0</v>
      </c>
      <c r="N54" s="11" t="s">
        <v>17</v>
      </c>
      <c r="O54" s="11">
        <v>0.115</v>
      </c>
      <c r="P54" s="11">
        <v>0.10476000000000001</v>
      </c>
      <c r="Q54" s="11">
        <v>0.10109</v>
      </c>
      <c r="R54" s="20">
        <v>8.5690000000000002E-2</v>
      </c>
      <c r="S54" s="20">
        <v>7.0499999999999993E-2</v>
      </c>
      <c r="T54" s="20">
        <v>7.1029999999999996E-2</v>
      </c>
      <c r="U54" s="20">
        <v>8.8050000000000003E-2</v>
      </c>
      <c r="V54" s="20">
        <v>7.3550000000000004E-2</v>
      </c>
      <c r="W54" s="20">
        <v>8.0099999999999991E-2</v>
      </c>
    </row>
    <row r="55" spans="1:24" x14ac:dyDescent="0.2">
      <c r="B55" s="13" t="s">
        <v>18</v>
      </c>
      <c r="C55" s="54"/>
      <c r="D55" s="77"/>
      <c r="E55" s="54"/>
      <c r="F55" s="45">
        <f t="shared" si="0"/>
        <v>0</v>
      </c>
      <c r="G55" s="94"/>
      <c r="H55" s="15">
        <f t="shared" si="1"/>
        <v>0</v>
      </c>
      <c r="I55" s="94"/>
      <c r="J55" s="17">
        <f t="shared" si="2"/>
        <v>0</v>
      </c>
      <c r="K55" s="16">
        <f t="shared" si="3"/>
        <v>0</v>
      </c>
      <c r="N55" s="11" t="s">
        <v>18</v>
      </c>
      <c r="O55" s="11">
        <v>0.12739</v>
      </c>
      <c r="P55" s="11">
        <v>9.8949999999999996E-2</v>
      </c>
      <c r="Q55" s="11">
        <v>8.8639999999999997E-2</v>
      </c>
      <c r="R55" s="20">
        <v>7.0599999999999996E-2</v>
      </c>
      <c r="S55" s="20">
        <v>9.1480000000000006E-2</v>
      </c>
      <c r="T55" s="20">
        <v>9.5310000000000006E-2</v>
      </c>
      <c r="U55" s="20">
        <v>8.270000000000001E-2</v>
      </c>
      <c r="V55" s="20">
        <v>7.1910000000000002E-2</v>
      </c>
      <c r="W55" s="20">
        <v>6.7030000000000006E-2</v>
      </c>
    </row>
    <row r="56" spans="1:24" x14ac:dyDescent="0.2">
      <c r="B56" s="13" t="s">
        <v>19</v>
      </c>
      <c r="C56" s="54"/>
      <c r="D56" s="77"/>
      <c r="E56" s="54"/>
      <c r="F56" s="45">
        <f t="shared" si="0"/>
        <v>0</v>
      </c>
      <c r="G56" s="94"/>
      <c r="H56" s="15">
        <f t="shared" si="1"/>
        <v>0</v>
      </c>
      <c r="I56" s="94"/>
      <c r="J56" s="17">
        <f t="shared" si="2"/>
        <v>0</v>
      </c>
      <c r="K56" s="16">
        <f t="shared" si="3"/>
        <v>0</v>
      </c>
      <c r="N56" s="11" t="s">
        <v>19</v>
      </c>
      <c r="O56" s="11">
        <v>0.10212</v>
      </c>
      <c r="P56" s="11">
        <v>0.11973</v>
      </c>
      <c r="Q56" s="11">
        <v>0.12562999999999999</v>
      </c>
      <c r="R56" s="20">
        <v>9.7199999999999995E-2</v>
      </c>
      <c r="S56" s="20">
        <v>0.1178</v>
      </c>
      <c r="T56" s="20">
        <v>0.11226</v>
      </c>
      <c r="U56" s="20">
        <v>6.3710000000000003E-2</v>
      </c>
      <c r="V56" s="20">
        <v>7.1929999999999994E-2</v>
      </c>
      <c r="W56" s="20">
        <v>7.5439999999999993E-2</v>
      </c>
    </row>
    <row r="57" spans="1:24" x14ac:dyDescent="0.2">
      <c r="B57" s="13" t="s">
        <v>20</v>
      </c>
      <c r="C57" s="54"/>
      <c r="D57" s="77"/>
      <c r="E57" s="54"/>
      <c r="F57" s="45">
        <f t="shared" si="0"/>
        <v>0</v>
      </c>
      <c r="G57" s="94"/>
      <c r="H57" s="15">
        <f t="shared" si="1"/>
        <v>0</v>
      </c>
      <c r="I57" s="94"/>
      <c r="J57" s="17">
        <f t="shared" si="2"/>
        <v>0</v>
      </c>
      <c r="K57" s="16">
        <f t="shared" si="3"/>
        <v>0</v>
      </c>
      <c r="N57" s="11" t="s">
        <v>20</v>
      </c>
      <c r="O57" s="11">
        <v>0.11164</v>
      </c>
      <c r="P57" s="11">
        <v>9.6689999999999998E-2</v>
      </c>
      <c r="Q57" s="11">
        <v>9.7040000000000001E-2</v>
      </c>
      <c r="R57" s="20">
        <v>0.12271</v>
      </c>
      <c r="S57" s="20">
        <v>0.115</v>
      </c>
      <c r="T57" s="20">
        <v>0.11108999999999999</v>
      </c>
      <c r="U57" s="20">
        <v>7.6230000000000006E-2</v>
      </c>
      <c r="V57" s="20">
        <v>0.12447999999999999</v>
      </c>
      <c r="W57" s="20">
        <v>0.11320000000000001</v>
      </c>
    </row>
    <row r="58" spans="1:24" x14ac:dyDescent="0.2">
      <c r="B58" s="13" t="s">
        <v>21</v>
      </c>
      <c r="C58" s="78"/>
      <c r="D58" s="77"/>
      <c r="E58" s="54"/>
      <c r="F58" s="45">
        <f t="shared" si="0"/>
        <v>0</v>
      </c>
      <c r="G58" s="94"/>
      <c r="H58" s="15">
        <f t="shared" si="1"/>
        <v>0</v>
      </c>
      <c r="I58" s="94"/>
      <c r="J58" s="17">
        <f t="shared" si="2"/>
        <v>0</v>
      </c>
      <c r="K58" s="16">
        <f t="shared" si="3"/>
        <v>0</v>
      </c>
      <c r="N58" s="27" t="s">
        <v>21</v>
      </c>
      <c r="O58" s="11">
        <v>8.3909999999999998E-2</v>
      </c>
      <c r="P58" s="11">
        <v>9.6689999999999998E-2</v>
      </c>
      <c r="Q58" s="11">
        <v>9.2069999999999999E-2</v>
      </c>
      <c r="R58" s="28">
        <v>0.10594000000000001</v>
      </c>
      <c r="S58" s="28">
        <v>7.8719999999999998E-2</v>
      </c>
      <c r="T58" s="28">
        <v>8.7080000000000005E-2</v>
      </c>
      <c r="U58" s="28">
        <v>0.11462</v>
      </c>
      <c r="V58" s="28">
        <v>8.8090000000000002E-2</v>
      </c>
      <c r="W58" s="28">
        <v>9.4709999999999989E-2</v>
      </c>
    </row>
    <row r="59" spans="1:24" ht="30.75" thickBot="1" x14ac:dyDescent="0.3">
      <c r="B59" s="111" t="s">
        <v>86</v>
      </c>
      <c r="C59" s="80">
        <f>SUM(C47:C58)</f>
        <v>0</v>
      </c>
      <c r="D59" s="80">
        <f>SUM(D47:D58)</f>
        <v>0</v>
      </c>
      <c r="E59" s="80">
        <f>SUM(E47:E58)</f>
        <v>0</v>
      </c>
      <c r="F59" s="80">
        <f>SUM(F47:F58)</f>
        <v>0</v>
      </c>
      <c r="G59" s="37"/>
      <c r="H59" s="38">
        <f>SUM(H47:H58)</f>
        <v>0</v>
      </c>
      <c r="I59" s="37"/>
      <c r="J59" s="38">
        <f>SUM(J47:J58)</f>
        <v>0</v>
      </c>
      <c r="K59" s="39">
        <f>SUM(K47:K58)</f>
        <v>0</v>
      </c>
      <c r="N59" s="31"/>
      <c r="O59" s="32"/>
      <c r="P59" s="32"/>
      <c r="Q59" s="32"/>
      <c r="R59" s="32"/>
      <c r="S59" s="32"/>
      <c r="T59" s="32"/>
      <c r="U59" s="32"/>
      <c r="V59" s="32"/>
      <c r="W59" s="32"/>
    </row>
    <row r="60" spans="1:24" x14ac:dyDescent="0.2">
      <c r="G60" s="4"/>
      <c r="H60" s="4"/>
      <c r="I60" s="4"/>
      <c r="J60" s="63"/>
      <c r="K60" s="109"/>
      <c r="N60" s="29"/>
      <c r="O60" s="30"/>
      <c r="P60" s="30"/>
      <c r="Q60" s="30"/>
      <c r="R60" s="30"/>
      <c r="S60" s="30"/>
      <c r="T60" s="30"/>
      <c r="U60" s="30"/>
      <c r="V60" s="30"/>
      <c r="W60" s="30"/>
    </row>
    <row r="61" spans="1:24" x14ac:dyDescent="0.2">
      <c r="N61" s="29"/>
      <c r="O61" s="30"/>
      <c r="P61" s="30"/>
      <c r="Q61" s="30"/>
      <c r="R61" s="30"/>
      <c r="S61" s="30"/>
      <c r="T61" s="30"/>
      <c r="U61" s="30"/>
      <c r="V61" s="30"/>
      <c r="W61" s="30"/>
    </row>
    <row r="62" spans="1:24" ht="15" x14ac:dyDescent="0.25">
      <c r="A62" s="1" t="s">
        <v>93</v>
      </c>
      <c r="B62" s="41" t="s">
        <v>88</v>
      </c>
      <c r="C62" s="2"/>
      <c r="K62" s="98"/>
      <c r="N62" s="29"/>
      <c r="O62" s="30"/>
      <c r="P62" s="30"/>
      <c r="Q62" s="30"/>
      <c r="R62" s="30"/>
      <c r="S62" s="30"/>
      <c r="T62" s="30"/>
      <c r="U62" s="30"/>
      <c r="V62" s="30"/>
      <c r="W62" s="30"/>
    </row>
    <row r="63" spans="1:24" ht="15" x14ac:dyDescent="0.25">
      <c r="B63" s="3"/>
      <c r="C63" s="2"/>
      <c r="K63" s="106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1:24" ht="45" x14ac:dyDescent="0.25">
      <c r="A64" s="11"/>
      <c r="B64" s="85" t="s">
        <v>43</v>
      </c>
      <c r="C64" s="42" t="s">
        <v>63</v>
      </c>
      <c r="D64" s="42" t="s">
        <v>81</v>
      </c>
      <c r="E64" s="222" t="s">
        <v>42</v>
      </c>
      <c r="F64" s="222"/>
      <c r="G64" s="222"/>
      <c r="H64" s="222"/>
      <c r="I64" s="222"/>
      <c r="K64" s="104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1:24" ht="30.75" customHeight="1" x14ac:dyDescent="0.25">
      <c r="A65" s="223" t="s">
        <v>87</v>
      </c>
      <c r="B65" s="224"/>
      <c r="C65" s="225"/>
      <c r="D65" s="110"/>
      <c r="E65" s="214"/>
      <c r="F65" s="215"/>
      <c r="G65" s="215"/>
      <c r="H65" s="215"/>
      <c r="I65" s="216"/>
      <c r="K65" s="104"/>
      <c r="O65" s="29"/>
      <c r="P65" s="29"/>
      <c r="Q65" s="29"/>
      <c r="R65" s="29"/>
      <c r="S65" s="29"/>
      <c r="T65" s="29"/>
      <c r="U65" s="29"/>
      <c r="V65" s="29"/>
      <c r="W65" s="29"/>
      <c r="X65" s="29"/>
    </row>
    <row r="66" spans="1:24" ht="28.5" x14ac:dyDescent="0.2">
      <c r="A66" s="64" t="s">
        <v>47</v>
      </c>
      <c r="B66" s="43" t="s">
        <v>58</v>
      </c>
      <c r="C66" s="95"/>
      <c r="D66" s="81"/>
      <c r="E66" s="212"/>
      <c r="F66" s="212"/>
      <c r="G66" s="212"/>
      <c r="H66" s="212"/>
      <c r="I66" s="212"/>
      <c r="K66" s="104"/>
      <c r="O66" s="29"/>
      <c r="P66" s="29"/>
      <c r="Q66" s="29"/>
      <c r="R66" s="29"/>
      <c r="S66" s="29"/>
      <c r="T66" s="29"/>
      <c r="U66" s="29"/>
      <c r="V66" s="29"/>
      <c r="W66" s="29"/>
      <c r="X66" s="29"/>
    </row>
    <row r="67" spans="1:24" ht="28.5" x14ac:dyDescent="0.2">
      <c r="A67" s="64" t="s">
        <v>48</v>
      </c>
      <c r="B67" s="43" t="s">
        <v>75</v>
      </c>
      <c r="C67" s="96"/>
      <c r="D67" s="97"/>
      <c r="E67" s="209"/>
      <c r="F67" s="210"/>
      <c r="G67" s="210"/>
      <c r="H67" s="210"/>
      <c r="I67" s="211"/>
      <c r="J67" s="73"/>
      <c r="K67" s="105"/>
      <c r="L67" s="73"/>
      <c r="M67" s="73"/>
      <c r="N67" s="73"/>
      <c r="O67" s="73"/>
      <c r="P67" s="73"/>
      <c r="Q67" s="73"/>
    </row>
    <row r="68" spans="1:24" ht="28.5" x14ac:dyDescent="0.2">
      <c r="A68" s="64" t="s">
        <v>61</v>
      </c>
      <c r="B68" s="43" t="s">
        <v>60</v>
      </c>
      <c r="C68" s="95"/>
      <c r="D68" s="97"/>
      <c r="E68" s="212"/>
      <c r="F68" s="212"/>
      <c r="G68" s="212"/>
      <c r="H68" s="212"/>
      <c r="I68" s="212"/>
      <c r="J68" s="73"/>
      <c r="K68" s="105"/>
      <c r="L68" s="73"/>
      <c r="M68" s="73"/>
      <c r="N68" s="73"/>
      <c r="O68" s="73"/>
      <c r="P68" s="73"/>
      <c r="Q68" s="73"/>
    </row>
    <row r="69" spans="1:24" ht="28.5" x14ac:dyDescent="0.2">
      <c r="A69" s="64" t="s">
        <v>62</v>
      </c>
      <c r="B69" s="43" t="s">
        <v>59</v>
      </c>
      <c r="C69" s="96"/>
      <c r="D69" s="97"/>
      <c r="E69" s="209"/>
      <c r="F69" s="210"/>
      <c r="G69" s="210"/>
      <c r="H69" s="210"/>
      <c r="I69" s="211"/>
      <c r="J69" s="73"/>
      <c r="K69" s="108"/>
      <c r="L69" s="73"/>
      <c r="M69" s="73"/>
      <c r="N69" s="73"/>
      <c r="O69" s="73"/>
      <c r="P69" s="73"/>
      <c r="Q69" s="73"/>
    </row>
    <row r="70" spans="1:24" ht="28.5" x14ac:dyDescent="0.2">
      <c r="A70" s="64" t="s">
        <v>65</v>
      </c>
      <c r="B70" s="43" t="s">
        <v>67</v>
      </c>
      <c r="C70" s="95"/>
      <c r="D70" s="81"/>
      <c r="E70" s="212"/>
      <c r="F70" s="212"/>
      <c r="G70" s="212"/>
      <c r="H70" s="212"/>
      <c r="I70" s="212"/>
      <c r="J70" s="73"/>
      <c r="K70" s="108"/>
      <c r="L70" s="73"/>
      <c r="M70" s="73"/>
      <c r="N70" s="73"/>
      <c r="O70" s="73"/>
      <c r="P70" s="73"/>
      <c r="Q70" s="73"/>
    </row>
    <row r="71" spans="1:24" ht="28.5" x14ac:dyDescent="0.2">
      <c r="A71" s="64" t="s">
        <v>66</v>
      </c>
      <c r="B71" s="43" t="s">
        <v>68</v>
      </c>
      <c r="C71" s="95"/>
      <c r="D71" s="81"/>
      <c r="E71" s="212"/>
      <c r="F71" s="212"/>
      <c r="G71" s="212"/>
      <c r="H71" s="212"/>
      <c r="I71" s="212"/>
      <c r="J71" s="73"/>
      <c r="K71" s="108"/>
      <c r="L71" s="73"/>
      <c r="M71" s="73"/>
      <c r="N71" s="73"/>
      <c r="O71" s="73"/>
      <c r="P71" s="73"/>
      <c r="Q71" s="73"/>
    </row>
    <row r="72" spans="1:24" ht="33.75" customHeight="1" x14ac:dyDescent="0.2">
      <c r="A72" s="64">
        <v>4</v>
      </c>
      <c r="B72" s="43" t="s">
        <v>64</v>
      </c>
      <c r="C72" s="95"/>
      <c r="D72" s="81"/>
      <c r="E72" s="212"/>
      <c r="F72" s="212"/>
      <c r="G72" s="212"/>
      <c r="H72" s="212"/>
      <c r="I72" s="212"/>
      <c r="J72" s="73"/>
      <c r="K72" s="108"/>
      <c r="L72" s="73"/>
      <c r="M72" s="73"/>
      <c r="N72" s="73"/>
      <c r="O72" s="73"/>
      <c r="P72" s="73"/>
      <c r="Q72" s="73"/>
    </row>
    <row r="73" spans="1:24" ht="42.75" x14ac:dyDescent="0.2">
      <c r="A73" s="64">
        <v>5</v>
      </c>
      <c r="B73" s="43" t="s">
        <v>77</v>
      </c>
      <c r="C73" s="95"/>
      <c r="D73" s="81"/>
      <c r="E73" s="212"/>
      <c r="F73" s="212"/>
      <c r="G73" s="212"/>
      <c r="H73" s="212"/>
      <c r="I73" s="212"/>
      <c r="J73" s="73"/>
      <c r="K73" s="108"/>
      <c r="L73" s="73"/>
      <c r="M73" s="73"/>
      <c r="N73" s="73"/>
      <c r="O73" s="73"/>
      <c r="P73" s="73"/>
      <c r="Q73" s="73"/>
    </row>
    <row r="74" spans="1:24" ht="28.5" x14ac:dyDescent="0.2">
      <c r="A74" s="48">
        <v>6</v>
      </c>
      <c r="B74" s="112" t="s">
        <v>89</v>
      </c>
      <c r="C74" s="95"/>
      <c r="D74" s="81"/>
      <c r="E74" s="212"/>
      <c r="F74" s="212"/>
      <c r="G74" s="212"/>
      <c r="H74" s="212"/>
      <c r="I74" s="212"/>
      <c r="K74" s="29"/>
    </row>
    <row r="75" spans="1:24" x14ac:dyDescent="0.2">
      <c r="A75" s="48">
        <v>7</v>
      </c>
      <c r="B75" s="40"/>
      <c r="C75" s="10"/>
      <c r="D75" s="81"/>
      <c r="E75" s="212"/>
      <c r="F75" s="212"/>
      <c r="G75" s="212"/>
      <c r="H75" s="212"/>
      <c r="I75" s="212"/>
    </row>
    <row r="76" spans="1:24" x14ac:dyDescent="0.2">
      <c r="A76" s="48">
        <v>8</v>
      </c>
      <c r="B76" s="40"/>
      <c r="C76" s="10"/>
      <c r="D76" s="81"/>
      <c r="E76" s="212"/>
      <c r="F76" s="212"/>
      <c r="G76" s="212"/>
      <c r="H76" s="212"/>
      <c r="I76" s="212"/>
    </row>
    <row r="77" spans="1:24" x14ac:dyDescent="0.2">
      <c r="A77" s="48">
        <v>9</v>
      </c>
      <c r="B77" s="40"/>
      <c r="C77" s="10"/>
      <c r="D77" s="81"/>
      <c r="E77" s="209"/>
      <c r="F77" s="210"/>
      <c r="G77" s="210"/>
      <c r="H77" s="210"/>
      <c r="I77" s="211"/>
    </row>
    <row r="78" spans="1:24" x14ac:dyDescent="0.2">
      <c r="A78" s="48">
        <v>10</v>
      </c>
      <c r="B78" s="40"/>
      <c r="C78" s="10"/>
      <c r="D78" s="81"/>
      <c r="E78" s="212"/>
      <c r="F78" s="212"/>
      <c r="G78" s="212"/>
      <c r="H78" s="212"/>
      <c r="I78" s="212"/>
    </row>
    <row r="79" spans="1:24" ht="15" x14ac:dyDescent="0.25">
      <c r="A79" s="1" t="s">
        <v>94</v>
      </c>
      <c r="B79" s="2" t="s">
        <v>84</v>
      </c>
      <c r="C79" s="2"/>
      <c r="D79" s="82">
        <f>SUM(D65:D78)</f>
        <v>0</v>
      </c>
      <c r="E79" s="25"/>
      <c r="F79" s="25"/>
      <c r="G79" s="25"/>
      <c r="H79" s="25"/>
    </row>
    <row r="80" spans="1:24" ht="15" x14ac:dyDescent="0.25">
      <c r="B80" s="107" t="s">
        <v>85</v>
      </c>
      <c r="C80" s="65"/>
      <c r="D80" s="82">
        <f>K59</f>
        <v>0</v>
      </c>
      <c r="E80" s="25"/>
      <c r="F80" s="25"/>
      <c r="G80" s="25"/>
      <c r="H80" s="25"/>
    </row>
    <row r="81" spans="1:19" ht="15" x14ac:dyDescent="0.25">
      <c r="B81" s="65" t="s">
        <v>24</v>
      </c>
      <c r="C81" s="65"/>
      <c r="D81" s="83">
        <f>D79-D80</f>
        <v>0</v>
      </c>
    </row>
    <row r="82" spans="1:19" ht="15.75" thickBot="1" x14ac:dyDescent="0.3">
      <c r="B82" s="116" t="s">
        <v>69</v>
      </c>
      <c r="C82" s="66"/>
      <c r="D82" s="55">
        <f>IF(ISERROR(D81/J59),0,D81/J59)</f>
        <v>0</v>
      </c>
      <c r="E82" s="87" t="str">
        <f>IF(AND(D82&lt;0.01,D82&gt;-0.01),"","Unresolved differences of greater than + or - 1% should be explained")</f>
        <v/>
      </c>
      <c r="G82" s="73"/>
      <c r="H82" s="35"/>
      <c r="I82" s="35"/>
      <c r="J82" s="35"/>
      <c r="K82" s="35"/>
      <c r="L82" s="35"/>
    </row>
    <row r="83" spans="1:19" ht="15.75" thickTop="1" x14ac:dyDescent="0.25">
      <c r="B83" s="2"/>
      <c r="C83" s="50"/>
      <c r="D83" s="53"/>
      <c r="G83" s="73"/>
    </row>
    <row r="84" spans="1:19" ht="15" x14ac:dyDescent="0.25">
      <c r="B84" s="2"/>
      <c r="C84" s="50"/>
      <c r="D84" s="34"/>
    </row>
    <row r="85" spans="1:19" ht="15" x14ac:dyDescent="0.25">
      <c r="A85" s="1" t="s">
        <v>71</v>
      </c>
      <c r="B85" s="67" t="s">
        <v>90</v>
      </c>
      <c r="C85" s="52"/>
      <c r="D85" s="53"/>
    </row>
    <row r="86" spans="1:19" ht="15" x14ac:dyDescent="0.25">
      <c r="B86" s="51"/>
      <c r="C86" s="52"/>
      <c r="D86" s="53"/>
    </row>
    <row r="87" spans="1:19" ht="75" x14ac:dyDescent="0.25">
      <c r="B87" s="86" t="s">
        <v>25</v>
      </c>
      <c r="C87" s="42" t="s">
        <v>95</v>
      </c>
      <c r="D87" s="42" t="s">
        <v>96</v>
      </c>
      <c r="E87" s="42" t="s">
        <v>97</v>
      </c>
      <c r="F87" s="68" t="s">
        <v>84</v>
      </c>
      <c r="G87" s="42" t="s">
        <v>24</v>
      </c>
      <c r="H87" s="70" t="s">
        <v>98</v>
      </c>
      <c r="I87" s="42" t="s">
        <v>69</v>
      </c>
      <c r="J87" s="73"/>
      <c r="K87" s="73"/>
      <c r="L87" s="35"/>
      <c r="M87" s="35"/>
      <c r="N87" s="35"/>
      <c r="O87" s="35"/>
      <c r="P87" s="35"/>
      <c r="Q87" s="35"/>
      <c r="R87" s="35"/>
      <c r="S87" s="35"/>
    </row>
    <row r="88" spans="1:19" x14ac:dyDescent="0.2">
      <c r="B88" s="99"/>
      <c r="C88" s="90"/>
      <c r="D88" s="90"/>
      <c r="E88" s="91"/>
      <c r="F88" s="114">
        <f>SUM(D88:E88)</f>
        <v>0</v>
      </c>
      <c r="G88" s="92">
        <f>F88-C88</f>
        <v>0</v>
      </c>
      <c r="H88" s="91"/>
      <c r="I88" s="88">
        <f>IF(ISERROR(G88/H88),0,G88/H88)</f>
        <v>0</v>
      </c>
      <c r="J88" s="73"/>
      <c r="K88" s="73"/>
      <c r="L88" s="35"/>
      <c r="M88" s="35"/>
      <c r="N88" s="35"/>
      <c r="O88" s="35"/>
      <c r="P88" s="35"/>
      <c r="Q88" s="35"/>
      <c r="R88" s="35"/>
      <c r="S88" s="35"/>
    </row>
    <row r="89" spans="1:19" x14ac:dyDescent="0.2">
      <c r="B89" s="99"/>
      <c r="C89" s="90"/>
      <c r="D89" s="90"/>
      <c r="E89" s="91"/>
      <c r="F89" s="114">
        <f>SUM(D89:E89)</f>
        <v>0</v>
      </c>
      <c r="G89" s="92">
        <f>F89-C89</f>
        <v>0</v>
      </c>
      <c r="H89" s="91"/>
      <c r="I89" s="88">
        <f>IF(ISERROR(G89/H89),0,G89/H89)</f>
        <v>0</v>
      </c>
      <c r="J89" s="73"/>
      <c r="K89" s="73"/>
      <c r="L89" s="35"/>
      <c r="M89" s="35"/>
      <c r="N89" s="35"/>
      <c r="O89" s="35"/>
      <c r="P89" s="35"/>
      <c r="Q89" s="35"/>
      <c r="R89" s="35"/>
      <c r="S89" s="35"/>
    </row>
    <row r="90" spans="1:19" x14ac:dyDescent="0.2">
      <c r="B90" s="99"/>
      <c r="C90" s="90"/>
      <c r="D90" s="90"/>
      <c r="E90" s="91"/>
      <c r="F90" s="114">
        <f>SUM(D90:E90)</f>
        <v>0</v>
      </c>
      <c r="G90" s="92">
        <f>F90-C90</f>
        <v>0</v>
      </c>
      <c r="H90" s="91"/>
      <c r="I90" s="88">
        <f>IF(ISERROR(G90/H90),0,G90/H90)</f>
        <v>0</v>
      </c>
      <c r="J90" s="73"/>
      <c r="K90" s="73"/>
      <c r="L90" s="35"/>
      <c r="M90" s="35"/>
      <c r="N90" s="35"/>
      <c r="O90" s="35"/>
      <c r="P90" s="35"/>
      <c r="Q90" s="35"/>
      <c r="R90" s="35"/>
      <c r="S90" s="35"/>
    </row>
    <row r="91" spans="1:19" ht="15" thickBot="1" x14ac:dyDescent="0.25">
      <c r="B91" s="99"/>
      <c r="C91" s="93"/>
      <c r="D91" s="93"/>
      <c r="E91" s="93"/>
      <c r="F91" s="114">
        <f>SUM(D91:E91)</f>
        <v>0</v>
      </c>
      <c r="G91" s="92">
        <f>F91-C91</f>
        <v>0</v>
      </c>
      <c r="H91" s="93"/>
      <c r="I91" s="89">
        <f>IF(ISERROR(G91/H91),0,G91/H91)</f>
        <v>0</v>
      </c>
      <c r="J91" s="73"/>
      <c r="K91" s="73"/>
      <c r="L91" s="35"/>
      <c r="M91" s="35"/>
      <c r="N91" s="35"/>
      <c r="O91" s="35"/>
      <c r="P91" s="35"/>
      <c r="Q91" s="35"/>
      <c r="R91" s="35"/>
      <c r="S91" s="35"/>
    </row>
    <row r="92" spans="1:19" ht="15.75" thickBot="1" x14ac:dyDescent="0.3">
      <c r="B92" s="69" t="s">
        <v>70</v>
      </c>
      <c r="C92" s="113">
        <f t="shared" ref="C92:H92" si="4">SUM(C88:C91)</f>
        <v>0</v>
      </c>
      <c r="D92" s="113">
        <f t="shared" si="4"/>
        <v>0</v>
      </c>
      <c r="E92" s="113">
        <f t="shared" si="4"/>
        <v>0</v>
      </c>
      <c r="F92" s="115">
        <f t="shared" si="4"/>
        <v>0</v>
      </c>
      <c r="G92" s="113">
        <f>SUM(G88:G91)</f>
        <v>0</v>
      </c>
      <c r="H92" s="71">
        <f t="shared" si="4"/>
        <v>0</v>
      </c>
      <c r="I92" s="72" t="s">
        <v>76</v>
      </c>
      <c r="J92" s="73"/>
      <c r="K92" s="73"/>
      <c r="L92" s="35"/>
      <c r="M92" s="35"/>
      <c r="N92" s="35"/>
      <c r="O92" s="35"/>
      <c r="P92" s="35"/>
      <c r="Q92" s="35"/>
      <c r="R92" s="35"/>
      <c r="S92" s="35"/>
    </row>
    <row r="93" spans="1:19" x14ac:dyDescent="0.2">
      <c r="B93" s="4"/>
      <c r="C93" s="4"/>
      <c r="D93" s="4"/>
      <c r="E93" s="4"/>
      <c r="F93" s="4"/>
      <c r="G93" s="4"/>
      <c r="J93" s="73"/>
      <c r="K93" s="73"/>
      <c r="L93" s="35"/>
      <c r="M93" s="35"/>
      <c r="N93" s="35"/>
      <c r="O93" s="35"/>
      <c r="P93" s="35"/>
      <c r="Q93" s="35"/>
      <c r="R93" s="35"/>
      <c r="S93" s="35"/>
    </row>
    <row r="94" spans="1:19" x14ac:dyDescent="0.2">
      <c r="J94" s="73"/>
      <c r="K94" s="73"/>
      <c r="L94" s="35"/>
      <c r="M94" s="35"/>
      <c r="N94" s="35"/>
      <c r="O94" s="35"/>
      <c r="P94" s="35"/>
      <c r="Q94" s="35"/>
      <c r="R94" s="35"/>
      <c r="S94" s="35"/>
    </row>
    <row r="95" spans="1:19" ht="15" x14ac:dyDescent="0.25">
      <c r="B95" s="3" t="s">
        <v>36</v>
      </c>
      <c r="J95" s="73"/>
      <c r="K95" s="73"/>
    </row>
    <row r="96" spans="1:19" x14ac:dyDescent="0.2">
      <c r="B96" s="47"/>
      <c r="C96" s="47"/>
      <c r="D96" s="47"/>
      <c r="E96" s="47"/>
      <c r="F96" s="47"/>
      <c r="G96" s="47"/>
      <c r="H96" s="47"/>
      <c r="J96" s="73"/>
      <c r="K96" s="73"/>
    </row>
    <row r="97" spans="2:11" x14ac:dyDescent="0.2">
      <c r="B97" s="47"/>
      <c r="C97" s="47"/>
      <c r="D97" s="47"/>
      <c r="E97" s="47"/>
      <c r="F97" s="47"/>
      <c r="G97" s="47"/>
      <c r="H97" s="47"/>
      <c r="J97" s="73"/>
      <c r="K97" s="73"/>
    </row>
    <row r="98" spans="2:11" x14ac:dyDescent="0.2">
      <c r="B98" s="47"/>
      <c r="C98" s="47"/>
      <c r="D98" s="47"/>
      <c r="E98" s="47"/>
      <c r="F98" s="47"/>
      <c r="G98" s="47"/>
      <c r="H98" s="47"/>
    </row>
    <row r="99" spans="2:11" x14ac:dyDescent="0.2">
      <c r="B99" s="47"/>
      <c r="C99" s="47"/>
      <c r="D99" s="47"/>
      <c r="E99" s="47"/>
      <c r="F99" s="47"/>
      <c r="G99" s="47"/>
      <c r="H99" s="47"/>
    </row>
    <row r="100" spans="2:11" x14ac:dyDescent="0.2">
      <c r="B100" s="47"/>
      <c r="C100" s="47"/>
      <c r="D100" s="47"/>
      <c r="E100" s="47"/>
      <c r="F100" s="47"/>
      <c r="G100" s="47"/>
      <c r="H100" s="47"/>
    </row>
    <row r="101" spans="2:11" x14ac:dyDescent="0.2">
      <c r="B101" s="47"/>
      <c r="C101" s="47"/>
      <c r="D101" s="47"/>
      <c r="E101" s="47"/>
      <c r="F101" s="47"/>
      <c r="G101" s="47"/>
      <c r="H101" s="47"/>
    </row>
    <row r="102" spans="2:11" x14ac:dyDescent="0.2">
      <c r="B102" s="47"/>
      <c r="C102" s="47"/>
      <c r="D102" s="47"/>
      <c r="E102" s="47"/>
      <c r="F102" s="47"/>
      <c r="G102" s="47"/>
      <c r="H102" s="47"/>
    </row>
    <row r="103" spans="2:11" x14ac:dyDescent="0.2">
      <c r="B103" s="47"/>
      <c r="C103" s="47"/>
      <c r="D103" s="47"/>
      <c r="E103" s="47"/>
      <c r="F103" s="47"/>
      <c r="G103" s="47"/>
      <c r="H103" s="47"/>
    </row>
  </sheetData>
  <sheetProtection algorithmName="SHA-512" hashValue="BqBZ6NFu5y2nS+X5GAGm1e5iVVFtF+6z92hVfcMwowPqPVagTzvPKeWOqzi4beyxnBb7Q+RNAt7GjkkJQMhunA==" saltValue="L567/C1zNrkSU73/j8Ci+w==" spinCount="100000" sheet="1" objects="1" scenarios="1"/>
  <mergeCells count="22">
    <mergeCell ref="R45:T45"/>
    <mergeCell ref="U45:W45"/>
    <mergeCell ref="E65:I65"/>
    <mergeCell ref="E70:I70"/>
    <mergeCell ref="B21:C21"/>
    <mergeCell ref="E21:F21"/>
    <mergeCell ref="B27:H27"/>
    <mergeCell ref="O45:Q45"/>
    <mergeCell ref="E64:I64"/>
    <mergeCell ref="E66:I66"/>
    <mergeCell ref="E67:I67"/>
    <mergeCell ref="E68:I68"/>
    <mergeCell ref="E69:I69"/>
    <mergeCell ref="A65:C65"/>
    <mergeCell ref="E77:I77"/>
    <mergeCell ref="E78:I78"/>
    <mergeCell ref="E71:I71"/>
    <mergeCell ref="E72:I72"/>
    <mergeCell ref="E73:I73"/>
    <mergeCell ref="E74:I74"/>
    <mergeCell ref="E75:I75"/>
    <mergeCell ref="E76:I76"/>
  </mergeCells>
  <dataValidations count="1">
    <dataValidation type="list" sqref="C31">
      <formula1>"1st Estimate, 2nd Estimate, Actual, Other"</formula1>
    </dataValidation>
  </dataValidations>
  <pageMargins left="0.70866141732283472" right="0.70866141732283472" top="0.74803149606299213" bottom="0.74803149606299213" header="0.31496062992125984" footer="0.31496062992125984"/>
  <pageSetup paperSize="5" scale="54" fitToHeight="2" orientation="landscape" cellComments="asDisplayed" r:id="rId1"/>
  <rowBreaks count="1" manualBreakCount="1">
    <brk id="61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2:Y84"/>
  <sheetViews>
    <sheetView showGridLines="0" workbookViewId="0"/>
  </sheetViews>
  <sheetFormatPr defaultColWidth="9.140625" defaultRowHeight="15" x14ac:dyDescent="0.25"/>
  <cols>
    <col min="1" max="1" width="10.28515625" customWidth="1"/>
    <col min="2" max="2" width="53.85546875" customWidth="1"/>
    <col min="3" max="3" width="28.140625" customWidth="1"/>
    <col min="4" max="4" width="23.140625" customWidth="1"/>
    <col min="5" max="5" width="19.140625" customWidth="1"/>
    <col min="6" max="6" width="24.42578125" customWidth="1"/>
    <col min="7" max="7" width="15.85546875" customWidth="1"/>
    <col min="8" max="8" width="18.140625" customWidth="1"/>
    <col min="9" max="11" width="20.5703125" customWidth="1"/>
    <col min="12" max="12" width="10.7109375" customWidth="1"/>
    <col min="13" max="13" width="10.28515625" customWidth="1"/>
    <col min="14" max="14" width="11.85546875" customWidth="1"/>
    <col min="15" max="15" width="10.7109375" customWidth="1"/>
    <col min="16" max="16" width="10.28515625" customWidth="1"/>
    <col min="17" max="17" width="10.7109375" customWidth="1"/>
    <col min="18" max="18" width="10.5703125" customWidth="1"/>
    <col min="19" max="19" width="11" customWidth="1"/>
    <col min="20" max="20" width="13" customWidth="1"/>
    <col min="21" max="21" width="10.85546875" customWidth="1"/>
    <col min="22" max="22" width="11.28515625" customWidth="1"/>
  </cols>
  <sheetData>
    <row r="12" spans="1:25" s="1" customFormat="1" x14ac:dyDescent="0.25">
      <c r="A12" s="4" t="s">
        <v>33</v>
      </c>
      <c r="B12" s="22" t="s">
        <v>78</v>
      </c>
      <c r="C12" s="21"/>
      <c r="D12" s="21"/>
      <c r="E12" s="21"/>
      <c r="F12" s="21"/>
      <c r="I12" s="73"/>
      <c r="J12" s="73"/>
      <c r="K12" s="73"/>
      <c r="L12" s="73"/>
      <c r="M12" s="73"/>
      <c r="N12"/>
      <c r="O12"/>
      <c r="P12"/>
      <c r="Q12"/>
      <c r="R12"/>
      <c r="S12"/>
      <c r="T12"/>
      <c r="U12"/>
      <c r="V12"/>
      <c r="W12"/>
      <c r="X12"/>
      <c r="Y12"/>
    </row>
    <row r="13" spans="1:25" s="1" customFormat="1" x14ac:dyDescent="0.25">
      <c r="A13" s="4"/>
      <c r="B13" s="217" t="s">
        <v>25</v>
      </c>
      <c r="C13" s="217"/>
      <c r="D13" s="167">
        <v>2014</v>
      </c>
      <c r="E13" s="218"/>
      <c r="F13" s="219"/>
      <c r="G13" s="73"/>
      <c r="H13" s="73"/>
      <c r="I13" s="73"/>
      <c r="J13" s="73"/>
      <c r="K13" s="73"/>
      <c r="L13" s="73"/>
      <c r="M13" s="73"/>
      <c r="N13"/>
      <c r="O13"/>
      <c r="P13"/>
      <c r="Q13"/>
      <c r="R13"/>
      <c r="S13"/>
      <c r="T13"/>
      <c r="U13"/>
      <c r="V13"/>
      <c r="W13"/>
      <c r="X13"/>
      <c r="Y13"/>
    </row>
    <row r="14" spans="1:25" s="1" customFormat="1" ht="15.75" thickBot="1" x14ac:dyDescent="0.3">
      <c r="A14" s="4"/>
      <c r="B14" s="5" t="s">
        <v>3</v>
      </c>
      <c r="C14" s="5" t="s">
        <v>2</v>
      </c>
      <c r="D14" s="178">
        <f>D15+D16</f>
        <v>0</v>
      </c>
      <c r="E14" s="6" t="s">
        <v>0</v>
      </c>
      <c r="F14" s="7">
        <v>1</v>
      </c>
      <c r="G14" s="73"/>
      <c r="H14" s="73"/>
      <c r="I14" s="73"/>
      <c r="J14" s="73"/>
      <c r="K14" s="73"/>
      <c r="L14" s="73"/>
      <c r="M14" s="73"/>
      <c r="N14"/>
      <c r="O14"/>
      <c r="P14"/>
      <c r="Q14"/>
      <c r="R14"/>
      <c r="S14"/>
      <c r="T14"/>
      <c r="U14"/>
      <c r="V14"/>
      <c r="W14"/>
      <c r="X14"/>
      <c r="Y14"/>
    </row>
    <row r="15" spans="1:25" s="1" customFormat="1" x14ac:dyDescent="0.25">
      <c r="B15" s="5" t="s">
        <v>7</v>
      </c>
      <c r="C15" s="5" t="s">
        <v>1</v>
      </c>
      <c r="D15" s="179"/>
      <c r="E15" s="6" t="s">
        <v>0</v>
      </c>
      <c r="F15" s="8">
        <f>IFERROR(D15/$D$14,0)</f>
        <v>0</v>
      </c>
      <c r="N15"/>
      <c r="O15"/>
      <c r="P15"/>
      <c r="Q15"/>
      <c r="R15"/>
      <c r="S15"/>
      <c r="T15"/>
      <c r="U15"/>
      <c r="V15"/>
      <c r="W15"/>
      <c r="X15"/>
      <c r="Y15"/>
    </row>
    <row r="16" spans="1:25" s="1" customFormat="1" ht="15.75" thickBot="1" x14ac:dyDescent="0.3">
      <c r="B16" s="5" t="s">
        <v>8</v>
      </c>
      <c r="C16" s="5" t="s">
        <v>6</v>
      </c>
      <c r="D16" s="178">
        <f>D17+D18</f>
        <v>0</v>
      </c>
      <c r="E16" s="6" t="s">
        <v>0</v>
      </c>
      <c r="F16" s="8">
        <f>IFERROR(D16/$D$14,0)</f>
        <v>0</v>
      </c>
      <c r="N16"/>
      <c r="O16"/>
      <c r="P16"/>
      <c r="Q16"/>
      <c r="R16"/>
      <c r="S16"/>
      <c r="T16"/>
      <c r="U16"/>
      <c r="V16"/>
      <c r="W16"/>
      <c r="X16"/>
      <c r="Y16"/>
    </row>
    <row r="17" spans="1:25" s="1" customFormat="1" x14ac:dyDescent="0.25">
      <c r="B17" s="5" t="s">
        <v>9</v>
      </c>
      <c r="C17" s="5" t="s">
        <v>4</v>
      </c>
      <c r="D17" s="179"/>
      <c r="E17" s="6" t="s">
        <v>0</v>
      </c>
      <c r="F17" s="8">
        <f>IFERROR(D17/$D$14,0)</f>
        <v>0</v>
      </c>
      <c r="N17"/>
      <c r="O17"/>
      <c r="P17"/>
      <c r="Q17"/>
      <c r="R17"/>
      <c r="S17"/>
      <c r="T17"/>
      <c r="U17"/>
      <c r="V17"/>
      <c r="W17"/>
      <c r="X17"/>
      <c r="Y17"/>
    </row>
    <row r="18" spans="1:25" s="1" customFormat="1" x14ac:dyDescent="0.25">
      <c r="B18" s="5" t="s">
        <v>57</v>
      </c>
      <c r="C18" s="5" t="s">
        <v>5</v>
      </c>
      <c r="D18" s="180"/>
      <c r="E18" s="6" t="s">
        <v>0</v>
      </c>
      <c r="F18" s="8">
        <f>IFERROR(D18/$D$14,0)</f>
        <v>0</v>
      </c>
      <c r="G18" s="29"/>
      <c r="H18" s="29"/>
      <c r="N18"/>
      <c r="O18"/>
      <c r="P18"/>
      <c r="Q18"/>
      <c r="R18"/>
      <c r="S18"/>
      <c r="T18"/>
      <c r="U18"/>
      <c r="V18"/>
      <c r="W18"/>
      <c r="X18"/>
      <c r="Y18"/>
    </row>
    <row r="19" spans="1:25" s="1" customFormat="1" ht="34.5" customHeight="1" x14ac:dyDescent="0.25">
      <c r="B19" s="220" t="s">
        <v>73</v>
      </c>
      <c r="C19" s="220"/>
      <c r="D19" s="220"/>
      <c r="E19" s="220"/>
      <c r="F19" s="220"/>
      <c r="G19" s="221"/>
      <c r="H19" s="221"/>
      <c r="N19"/>
      <c r="O19"/>
      <c r="P19"/>
      <c r="Q19"/>
      <c r="R19"/>
      <c r="S19"/>
      <c r="T19"/>
      <c r="U19"/>
      <c r="V19"/>
      <c r="W19"/>
      <c r="X19"/>
      <c r="Y19"/>
    </row>
    <row r="20" spans="1:25" s="1" customFormat="1" x14ac:dyDescent="0.25">
      <c r="D20" s="103"/>
      <c r="E20" s="35"/>
      <c r="F20" s="35"/>
      <c r="G20" s="35"/>
      <c r="N20"/>
      <c r="O20"/>
      <c r="P20"/>
      <c r="Q20"/>
      <c r="R20"/>
      <c r="S20"/>
      <c r="T20"/>
      <c r="U20"/>
      <c r="V20"/>
      <c r="W20"/>
      <c r="X20"/>
      <c r="Y20"/>
    </row>
    <row r="21" spans="1:25" s="1" customFormat="1" x14ac:dyDescent="0.25">
      <c r="A21" s="1" t="s">
        <v>34</v>
      </c>
      <c r="B21" s="3" t="s">
        <v>40</v>
      </c>
      <c r="N21"/>
      <c r="O21"/>
      <c r="P21"/>
      <c r="Q21"/>
      <c r="R21"/>
      <c r="S21"/>
      <c r="T21"/>
      <c r="U21"/>
      <c r="V21"/>
      <c r="W21"/>
      <c r="X21"/>
      <c r="Y21"/>
    </row>
    <row r="22" spans="1:25" s="1" customFormat="1" x14ac:dyDescent="0.25">
      <c r="B22" s="3"/>
      <c r="N22"/>
      <c r="O22"/>
      <c r="P22"/>
      <c r="Q22"/>
      <c r="R22"/>
      <c r="S22"/>
      <c r="T22"/>
      <c r="U22"/>
      <c r="V22"/>
      <c r="W22"/>
      <c r="X22"/>
      <c r="Y22"/>
    </row>
    <row r="23" spans="1:25" s="1" customFormat="1" x14ac:dyDescent="0.25">
      <c r="B23" s="2" t="s">
        <v>22</v>
      </c>
      <c r="C23" s="141"/>
      <c r="E23" s="73"/>
      <c r="F23" s="35"/>
      <c r="G23" s="35"/>
      <c r="H23" s="35"/>
      <c r="I23" s="35"/>
      <c r="J23" s="35"/>
      <c r="K23" s="35"/>
      <c r="N23"/>
      <c r="O23"/>
      <c r="P23"/>
      <c r="Q23"/>
      <c r="R23"/>
      <c r="S23"/>
      <c r="T23"/>
      <c r="U23"/>
      <c r="V23"/>
      <c r="W23"/>
      <c r="X23"/>
      <c r="Y23"/>
    </row>
    <row r="24" spans="1:25" s="1" customFormat="1" x14ac:dyDescent="0.25">
      <c r="E24" s="73"/>
      <c r="F24" s="35"/>
      <c r="G24" s="35"/>
      <c r="H24" s="35"/>
      <c r="I24" s="35"/>
      <c r="J24" s="35"/>
      <c r="K24" s="35"/>
      <c r="N24"/>
      <c r="O24"/>
      <c r="P24"/>
      <c r="Q24"/>
      <c r="R24"/>
      <c r="S24"/>
      <c r="T24"/>
      <c r="U24"/>
      <c r="V24"/>
      <c r="W24"/>
      <c r="X24"/>
      <c r="Y24"/>
    </row>
    <row r="25" spans="1:25" s="1" customFormat="1" x14ac:dyDescent="0.25">
      <c r="B25" s="231" t="s">
        <v>185</v>
      </c>
      <c r="C25" s="232"/>
      <c r="D25" s="232"/>
      <c r="E25" s="232"/>
      <c r="F25" s="232"/>
      <c r="G25" s="141"/>
      <c r="N25"/>
      <c r="O25"/>
      <c r="P25"/>
      <c r="Q25"/>
      <c r="R25"/>
      <c r="S25"/>
      <c r="T25"/>
      <c r="U25"/>
      <c r="V25"/>
      <c r="W25"/>
      <c r="X25"/>
      <c r="Y25"/>
    </row>
    <row r="26" spans="1:25" s="1" customFormat="1" ht="15" customHeight="1" x14ac:dyDescent="0.25">
      <c r="B26" s="36"/>
      <c r="C26" s="36"/>
      <c r="D26" s="36"/>
      <c r="E26" s="36"/>
      <c r="F26" s="36"/>
      <c r="G26" s="36"/>
      <c r="H26" s="36"/>
      <c r="N26"/>
      <c r="O26"/>
      <c r="P26"/>
      <c r="Q26"/>
      <c r="R26"/>
      <c r="S26"/>
      <c r="T26"/>
      <c r="U26"/>
      <c r="V26"/>
      <c r="W26"/>
      <c r="X26"/>
      <c r="Y26"/>
    </row>
    <row r="27" spans="1:25" s="1" customFormat="1" ht="15" hidden="1" customHeight="1" x14ac:dyDescent="0.25">
      <c r="B27" s="36"/>
      <c r="C27" s="36"/>
      <c r="D27" s="36"/>
      <c r="E27" s="36"/>
      <c r="F27" s="36"/>
      <c r="G27" s="36"/>
      <c r="H27" s="36"/>
      <c r="N27"/>
      <c r="O27"/>
      <c r="P27"/>
      <c r="Q27"/>
      <c r="R27"/>
      <c r="S27"/>
      <c r="T27"/>
      <c r="U27"/>
      <c r="V27"/>
      <c r="W27"/>
      <c r="X27"/>
      <c r="Y27"/>
    </row>
    <row r="28" spans="1:25" s="1" customFormat="1" ht="15" hidden="1" customHeight="1" x14ac:dyDescent="0.25">
      <c r="B28" s="36"/>
      <c r="C28" s="36"/>
      <c r="D28" s="36"/>
      <c r="E28" s="36"/>
      <c r="F28" s="36"/>
      <c r="G28" s="36"/>
      <c r="H28" s="36"/>
      <c r="N28"/>
      <c r="O28"/>
      <c r="P28"/>
      <c r="Q28"/>
      <c r="R28"/>
      <c r="S28"/>
      <c r="T28"/>
      <c r="U28"/>
      <c r="V28"/>
      <c r="W28"/>
      <c r="X28"/>
      <c r="Y28"/>
    </row>
    <row r="29" spans="1:25" s="1" customFormat="1" ht="15" hidden="1" customHeight="1" x14ac:dyDescent="0.25">
      <c r="B29" s="36"/>
      <c r="C29" s="36"/>
      <c r="D29" s="36"/>
      <c r="E29" s="36"/>
      <c r="F29" s="36"/>
      <c r="G29" s="36"/>
      <c r="H29" s="36"/>
      <c r="N29"/>
      <c r="O29"/>
      <c r="P29"/>
      <c r="Q29"/>
      <c r="R29"/>
      <c r="S29"/>
      <c r="T29"/>
      <c r="U29"/>
      <c r="V29"/>
      <c r="W29"/>
      <c r="X29"/>
      <c r="Y29"/>
    </row>
    <row r="30" spans="1:25" s="1" customFormat="1" ht="14.25" hidden="1" customHeight="1" x14ac:dyDescent="0.25">
      <c r="B30" s="36"/>
      <c r="C30" s="36"/>
      <c r="D30" s="36"/>
      <c r="E30" s="36"/>
      <c r="F30" s="36"/>
      <c r="G30" s="36"/>
      <c r="H30" s="36"/>
      <c r="N30"/>
      <c r="O30"/>
      <c r="P30"/>
      <c r="Q30"/>
      <c r="R30"/>
      <c r="S30"/>
      <c r="T30"/>
      <c r="U30"/>
      <c r="V30"/>
      <c r="W30"/>
      <c r="X30"/>
      <c r="Y30"/>
    </row>
    <row r="31" spans="1:25" s="1" customFormat="1" ht="14.25" hidden="1" customHeight="1" x14ac:dyDescent="0.25">
      <c r="B31" s="36"/>
      <c r="C31" s="36"/>
      <c r="D31" s="36"/>
      <c r="E31" s="36"/>
      <c r="F31" s="36"/>
      <c r="G31" s="36"/>
      <c r="H31" s="36"/>
      <c r="N31"/>
      <c r="O31"/>
      <c r="P31"/>
      <c r="Q31"/>
      <c r="R31"/>
      <c r="S31"/>
      <c r="T31"/>
      <c r="U31"/>
      <c r="V31"/>
      <c r="W31"/>
      <c r="X31"/>
      <c r="Y31"/>
    </row>
    <row r="32" spans="1:25" s="35" customFormat="1" ht="14.25" hidden="1" customHeight="1" x14ac:dyDescent="0.25">
      <c r="B32" s="36"/>
      <c r="C32" s="36"/>
      <c r="D32" s="36"/>
      <c r="E32" s="36"/>
      <c r="F32" s="36"/>
      <c r="G32" s="36"/>
      <c r="H32" s="36"/>
      <c r="N32"/>
      <c r="O32"/>
      <c r="P32"/>
      <c r="Q32"/>
      <c r="R32"/>
      <c r="S32"/>
      <c r="T32"/>
      <c r="U32"/>
      <c r="V32"/>
      <c r="W32"/>
      <c r="X32"/>
      <c r="Y32"/>
    </row>
    <row r="33" spans="1:25" s="35" customFormat="1" ht="14.25" hidden="1" customHeight="1" x14ac:dyDescent="0.25">
      <c r="B33" s="36"/>
      <c r="C33" s="36"/>
      <c r="D33" s="36"/>
      <c r="E33" s="36"/>
      <c r="F33" s="36"/>
      <c r="G33" s="36"/>
      <c r="H33" s="36"/>
      <c r="N33"/>
      <c r="O33"/>
      <c r="P33"/>
      <c r="Q33"/>
      <c r="R33"/>
      <c r="S33"/>
      <c r="T33"/>
      <c r="U33"/>
      <c r="V33"/>
      <c r="W33"/>
      <c r="X33"/>
      <c r="Y33"/>
    </row>
    <row r="34" spans="1:25" s="1" customFormat="1" x14ac:dyDescent="0.25">
      <c r="N34"/>
      <c r="O34"/>
      <c r="P34"/>
      <c r="Q34"/>
      <c r="R34"/>
      <c r="S34"/>
      <c r="T34"/>
      <c r="U34"/>
      <c r="V34"/>
      <c r="W34"/>
      <c r="X34"/>
      <c r="Y34"/>
    </row>
    <row r="35" spans="1:25" s="1" customFormat="1" x14ac:dyDescent="0.25">
      <c r="A35" s="1" t="s">
        <v>35</v>
      </c>
      <c r="B35" s="41" t="s">
        <v>92</v>
      </c>
      <c r="C35" s="3"/>
      <c r="N35"/>
      <c r="O35"/>
      <c r="P35"/>
      <c r="Q35"/>
      <c r="R35"/>
      <c r="S35"/>
      <c r="T35"/>
      <c r="U35"/>
      <c r="V35"/>
      <c r="W35"/>
      <c r="X35"/>
      <c r="Y35"/>
    </row>
    <row r="36" spans="1:25" s="1" customFormat="1" ht="15.75" thickBot="1" x14ac:dyDescent="0.3">
      <c r="B36" s="2" t="s">
        <v>25</v>
      </c>
      <c r="C36" s="168">
        <v>2014</v>
      </c>
      <c r="D36" s="73"/>
      <c r="E36" s="73"/>
      <c r="F36" s="74"/>
      <c r="G36" s="33"/>
      <c r="H36" s="33"/>
      <c r="I36" s="33"/>
      <c r="J36" s="33"/>
      <c r="K36" s="33"/>
      <c r="N36"/>
      <c r="O36"/>
      <c r="P36"/>
      <c r="Q36"/>
      <c r="R36"/>
      <c r="S36"/>
      <c r="T36"/>
      <c r="U36"/>
      <c r="V36"/>
      <c r="W36"/>
      <c r="X36"/>
      <c r="Y36"/>
    </row>
    <row r="37" spans="1:25" s="9" customFormat="1" ht="80.25" customHeight="1" thickBot="1" x14ac:dyDescent="0.3">
      <c r="B37" s="44" t="s">
        <v>38</v>
      </c>
      <c r="C37" s="56" t="s">
        <v>91</v>
      </c>
      <c r="D37" s="75" t="s">
        <v>79</v>
      </c>
      <c r="E37" s="76" t="s">
        <v>80</v>
      </c>
      <c r="F37" s="61" t="s">
        <v>82</v>
      </c>
      <c r="G37" s="26" t="s">
        <v>45</v>
      </c>
      <c r="H37" s="26" t="s">
        <v>23</v>
      </c>
      <c r="I37" s="26" t="s">
        <v>46</v>
      </c>
      <c r="J37" s="26" t="s">
        <v>72</v>
      </c>
      <c r="K37" s="62" t="s">
        <v>74</v>
      </c>
      <c r="N37"/>
      <c r="O37"/>
      <c r="P37"/>
      <c r="Q37"/>
      <c r="R37"/>
      <c r="S37"/>
      <c r="T37"/>
      <c r="U37"/>
      <c r="V37"/>
      <c r="W37"/>
      <c r="X37"/>
      <c r="Y37"/>
    </row>
    <row r="38" spans="1:25" s="9" customFormat="1" x14ac:dyDescent="0.25">
      <c r="B38" s="12"/>
      <c r="C38" s="57" t="s">
        <v>39</v>
      </c>
      <c r="D38" s="57" t="s">
        <v>37</v>
      </c>
      <c r="E38" s="58" t="s">
        <v>49</v>
      </c>
      <c r="F38" s="58" t="s">
        <v>50</v>
      </c>
      <c r="G38" s="58" t="s">
        <v>51</v>
      </c>
      <c r="H38" s="59" t="s">
        <v>52</v>
      </c>
      <c r="I38" s="58" t="s">
        <v>53</v>
      </c>
      <c r="J38" s="59" t="s">
        <v>54</v>
      </c>
      <c r="K38" s="60" t="s">
        <v>55</v>
      </c>
      <c r="N38"/>
      <c r="O38"/>
      <c r="P38"/>
      <c r="Q38"/>
      <c r="R38"/>
      <c r="S38"/>
      <c r="T38"/>
      <c r="U38"/>
      <c r="V38"/>
      <c r="W38"/>
      <c r="X38"/>
      <c r="Y38"/>
    </row>
    <row r="39" spans="1:25" s="1" customFormat="1" x14ac:dyDescent="0.25">
      <c r="B39" s="13" t="s">
        <v>10</v>
      </c>
      <c r="C39" s="181"/>
      <c r="D39" s="181"/>
      <c r="E39" s="182"/>
      <c r="F39" s="183">
        <f>C39-D39+E39</f>
        <v>0</v>
      </c>
      <c r="G39" s="139">
        <f>IF($C$23="1st Estimate",'GA Rates'!R4,IF($C$23="2nd Estimate",'GA Rates'!S4,IF($C$23="Actual",'GA Rates'!T4,0)))</f>
        <v>0</v>
      </c>
      <c r="H39" s="186">
        <f>F39*G39</f>
        <v>0</v>
      </c>
      <c r="I39" s="139">
        <f>VLOOKUP(B39,'GA Rates'!$Q$3:$T$15,4,FALSE)</f>
        <v>1.261E-2</v>
      </c>
      <c r="J39" s="188">
        <f>F39*I39</f>
        <v>0</v>
      </c>
      <c r="K39" s="189">
        <f>J39-H39</f>
        <v>0</v>
      </c>
      <c r="N39"/>
      <c r="O39"/>
      <c r="P39"/>
      <c r="Q39"/>
      <c r="R39"/>
      <c r="S39"/>
      <c r="T39"/>
      <c r="U39"/>
      <c r="V39"/>
      <c r="W39"/>
      <c r="X39"/>
      <c r="Y39"/>
    </row>
    <row r="40" spans="1:25" s="1" customFormat="1" x14ac:dyDescent="0.25">
      <c r="B40" s="13" t="s">
        <v>11</v>
      </c>
      <c r="C40" s="181"/>
      <c r="D40" s="181"/>
      <c r="E40" s="182"/>
      <c r="F40" s="183">
        <f t="shared" ref="F40:F50" si="0">C40-D40+E40</f>
        <v>0</v>
      </c>
      <c r="G40" s="139">
        <f>IF($C$23="1st Estimate",'GA Rates'!R5,IF($C$23="2nd Estimate",'GA Rates'!S5,IF($C$23="Actual",'GA Rates'!T5,0)))</f>
        <v>0</v>
      </c>
      <c r="H40" s="186">
        <f t="shared" ref="H40:H50" si="1">F40*G40</f>
        <v>0</v>
      </c>
      <c r="I40" s="139">
        <f>VLOOKUP(B40,'GA Rates'!$Q$3:$T$15,4,FALSE)</f>
        <v>1.3300000000000001E-2</v>
      </c>
      <c r="J40" s="188">
        <f t="shared" ref="J40:J50" si="2">F40*I40</f>
        <v>0</v>
      </c>
      <c r="K40" s="189">
        <f t="shared" ref="K40:K50" si="3">J40-H40</f>
        <v>0</v>
      </c>
      <c r="N40"/>
      <c r="O40"/>
      <c r="P40"/>
      <c r="Q40"/>
      <c r="R40"/>
      <c r="S40"/>
      <c r="T40"/>
      <c r="U40"/>
      <c r="V40"/>
      <c r="W40"/>
      <c r="X40"/>
      <c r="Y40"/>
    </row>
    <row r="41" spans="1:25" s="1" customFormat="1" x14ac:dyDescent="0.25">
      <c r="B41" s="13" t="s">
        <v>12</v>
      </c>
      <c r="C41" s="181"/>
      <c r="D41" s="181"/>
      <c r="E41" s="182"/>
      <c r="F41" s="183">
        <f t="shared" si="0"/>
        <v>0</v>
      </c>
      <c r="G41" s="139">
        <f>IF($C$23="1st Estimate",'GA Rates'!R6,IF($C$23="2nd Estimate",'GA Rates'!S6,IF($C$23="Actual",'GA Rates'!T6,0)))</f>
        <v>0</v>
      </c>
      <c r="H41" s="186">
        <f t="shared" si="1"/>
        <v>0</v>
      </c>
      <c r="I41" s="139">
        <f>VLOOKUP(B41,'GA Rates'!$Q$3:$T$15,4,FALSE)</f>
        <v>-2.7E-4</v>
      </c>
      <c r="J41" s="188">
        <f t="shared" si="2"/>
        <v>0</v>
      </c>
      <c r="K41" s="189">
        <f t="shared" si="3"/>
        <v>0</v>
      </c>
      <c r="N41"/>
      <c r="O41"/>
      <c r="P41"/>
      <c r="Q41"/>
      <c r="R41"/>
      <c r="S41"/>
      <c r="T41"/>
      <c r="U41"/>
      <c r="V41"/>
      <c r="W41"/>
      <c r="X41"/>
      <c r="Y41"/>
    </row>
    <row r="42" spans="1:25" s="1" customFormat="1" x14ac:dyDescent="0.25">
      <c r="B42" s="13" t="s">
        <v>13</v>
      </c>
      <c r="C42" s="181"/>
      <c r="D42" s="181"/>
      <c r="E42" s="182"/>
      <c r="F42" s="183">
        <f t="shared" si="0"/>
        <v>0</v>
      </c>
      <c r="G42" s="139">
        <f>IF($C$23="1st Estimate",'GA Rates'!R7,IF($C$23="2nd Estimate",'GA Rates'!S7,IF($C$23="Actual",'GA Rates'!T7,0)))</f>
        <v>0</v>
      </c>
      <c r="H42" s="186">
        <f t="shared" si="1"/>
        <v>0</v>
      </c>
      <c r="I42" s="139">
        <f>VLOOKUP(B42,'GA Rates'!$Q$3:$T$15,4,FALSE)</f>
        <v>5.1979999999999998E-2</v>
      </c>
      <c r="J42" s="188">
        <f t="shared" si="2"/>
        <v>0</v>
      </c>
      <c r="K42" s="189">
        <f t="shared" si="3"/>
        <v>0</v>
      </c>
      <c r="N42"/>
      <c r="O42"/>
      <c r="P42"/>
      <c r="Q42"/>
      <c r="R42"/>
      <c r="S42"/>
      <c r="T42"/>
      <c r="U42"/>
      <c r="V42"/>
      <c r="W42"/>
      <c r="X42"/>
      <c r="Y42"/>
    </row>
    <row r="43" spans="1:25" s="1" customFormat="1" x14ac:dyDescent="0.25">
      <c r="B43" s="13" t="s">
        <v>14</v>
      </c>
      <c r="C43" s="181"/>
      <c r="D43" s="181"/>
      <c r="E43" s="182"/>
      <c r="F43" s="183">
        <f t="shared" si="0"/>
        <v>0</v>
      </c>
      <c r="G43" s="139">
        <f>IF($C$23="1st Estimate",'GA Rates'!R8,IF($C$23="2nd Estimate",'GA Rates'!S8,IF($C$23="Actual",'GA Rates'!T8,0)))</f>
        <v>0</v>
      </c>
      <c r="H43" s="186">
        <f t="shared" si="1"/>
        <v>0</v>
      </c>
      <c r="I43" s="139">
        <f>VLOOKUP(B43,'GA Rates'!$Q$3:$T$15,4,FALSE)</f>
        <v>7.1959999999999996E-2</v>
      </c>
      <c r="J43" s="188">
        <f t="shared" si="2"/>
        <v>0</v>
      </c>
      <c r="K43" s="189">
        <f t="shared" si="3"/>
        <v>0</v>
      </c>
      <c r="N43"/>
      <c r="O43"/>
      <c r="P43"/>
      <c r="Q43"/>
      <c r="R43"/>
      <c r="S43"/>
      <c r="T43"/>
      <c r="U43"/>
      <c r="V43"/>
      <c r="W43"/>
      <c r="X43"/>
      <c r="Y43"/>
    </row>
    <row r="44" spans="1:25" s="1" customFormat="1" x14ac:dyDescent="0.25">
      <c r="B44" s="13" t="s">
        <v>15</v>
      </c>
      <c r="C44" s="181"/>
      <c r="D44" s="181"/>
      <c r="E44" s="182"/>
      <c r="F44" s="183">
        <f t="shared" si="0"/>
        <v>0</v>
      </c>
      <c r="G44" s="139">
        <f>IF($C$23="1st Estimate",'GA Rates'!R9,IF($C$23="2nd Estimate",'GA Rates'!S9,IF($C$23="Actual",'GA Rates'!T9,0)))</f>
        <v>0</v>
      </c>
      <c r="H44" s="186">
        <f t="shared" si="1"/>
        <v>0</v>
      </c>
      <c r="I44" s="139">
        <f>VLOOKUP(B44,'GA Rates'!$Q$3:$T$15,4,FALSE)</f>
        <v>6.0249999999999998E-2</v>
      </c>
      <c r="J44" s="188">
        <f t="shared" si="2"/>
        <v>0</v>
      </c>
      <c r="K44" s="189">
        <f t="shared" si="3"/>
        <v>0</v>
      </c>
      <c r="N44"/>
      <c r="O44"/>
      <c r="P44"/>
      <c r="Q44"/>
      <c r="R44"/>
      <c r="S44"/>
      <c r="T44"/>
      <c r="U44"/>
      <c r="V44"/>
      <c r="W44"/>
      <c r="X44"/>
      <c r="Y44"/>
    </row>
    <row r="45" spans="1:25" s="1" customFormat="1" x14ac:dyDescent="0.25">
      <c r="B45" s="13" t="s">
        <v>16</v>
      </c>
      <c r="C45" s="182"/>
      <c r="D45" s="181"/>
      <c r="E45" s="182"/>
      <c r="F45" s="183">
        <f t="shared" si="0"/>
        <v>0</v>
      </c>
      <c r="G45" s="139">
        <f>IF($C$23="1st Estimate",'GA Rates'!R10,IF($C$23="2nd Estimate",'GA Rates'!S10,IF($C$23="Actual",'GA Rates'!T10,0)))</f>
        <v>0</v>
      </c>
      <c r="H45" s="186">
        <f t="shared" si="1"/>
        <v>0</v>
      </c>
      <c r="I45" s="139">
        <f>VLOOKUP(B45,'GA Rates'!$Q$3:$T$15,4,FALSE)</f>
        <v>6.2560000000000004E-2</v>
      </c>
      <c r="J45" s="188">
        <f t="shared" si="2"/>
        <v>0</v>
      </c>
      <c r="K45" s="189">
        <f t="shared" si="3"/>
        <v>0</v>
      </c>
      <c r="N45"/>
      <c r="O45"/>
      <c r="P45"/>
      <c r="Q45"/>
      <c r="R45"/>
      <c r="S45"/>
      <c r="T45"/>
      <c r="U45"/>
      <c r="V45"/>
      <c r="W45"/>
      <c r="X45"/>
      <c r="Y45"/>
    </row>
    <row r="46" spans="1:25" s="1" customFormat="1" x14ac:dyDescent="0.25">
      <c r="B46" s="13" t="s">
        <v>17</v>
      </c>
      <c r="C46" s="182"/>
      <c r="D46" s="181"/>
      <c r="E46" s="182"/>
      <c r="F46" s="183">
        <f t="shared" si="0"/>
        <v>0</v>
      </c>
      <c r="G46" s="139">
        <f>IF($C$23="1st Estimate",'GA Rates'!R11,IF($C$23="2nd Estimate",'GA Rates'!S11,IF($C$23="Actual",'GA Rates'!T11,0)))</f>
        <v>0</v>
      </c>
      <c r="H46" s="186">
        <f t="shared" si="1"/>
        <v>0</v>
      </c>
      <c r="I46" s="139">
        <f>VLOOKUP(B46,'GA Rates'!$Q$3:$T$15,4,FALSE)</f>
        <v>6.7610000000000003E-2</v>
      </c>
      <c r="J46" s="188">
        <f t="shared" si="2"/>
        <v>0</v>
      </c>
      <c r="K46" s="189">
        <f t="shared" si="3"/>
        <v>0</v>
      </c>
      <c r="N46"/>
      <c r="O46"/>
      <c r="P46"/>
      <c r="Q46"/>
      <c r="R46"/>
      <c r="S46"/>
      <c r="T46"/>
      <c r="U46"/>
      <c r="V46"/>
      <c r="W46"/>
      <c r="X46"/>
      <c r="Y46"/>
    </row>
    <row r="47" spans="1:25" s="1" customFormat="1" x14ac:dyDescent="0.25">
      <c r="B47" s="13" t="s">
        <v>18</v>
      </c>
      <c r="C47" s="182"/>
      <c r="D47" s="181"/>
      <c r="E47" s="182"/>
      <c r="F47" s="183">
        <f t="shared" si="0"/>
        <v>0</v>
      </c>
      <c r="G47" s="139">
        <f>IF($C$23="1st Estimate",'GA Rates'!R12,IF($C$23="2nd Estimate",'GA Rates'!S12,IF($C$23="Actual",'GA Rates'!T12,0)))</f>
        <v>0</v>
      </c>
      <c r="H47" s="186">
        <f t="shared" si="1"/>
        <v>0</v>
      </c>
      <c r="I47" s="139">
        <f>VLOOKUP(B47,'GA Rates'!$Q$3:$T$15,4,FALSE)</f>
        <v>7.9629999999999992E-2</v>
      </c>
      <c r="J47" s="188">
        <f t="shared" si="2"/>
        <v>0</v>
      </c>
      <c r="K47" s="189">
        <f t="shared" si="3"/>
        <v>0</v>
      </c>
      <c r="N47"/>
      <c r="O47"/>
      <c r="P47"/>
      <c r="Q47"/>
      <c r="R47"/>
      <c r="S47"/>
      <c r="T47"/>
      <c r="U47"/>
      <c r="V47"/>
      <c r="W47"/>
      <c r="X47"/>
      <c r="Y47"/>
    </row>
    <row r="48" spans="1:25" s="1" customFormat="1" x14ac:dyDescent="0.25">
      <c r="B48" s="13" t="s">
        <v>19</v>
      </c>
      <c r="C48" s="182"/>
      <c r="D48" s="181"/>
      <c r="E48" s="182"/>
      <c r="F48" s="183">
        <f t="shared" si="0"/>
        <v>0</v>
      </c>
      <c r="G48" s="139">
        <f>IF($C$23="1st Estimate",'GA Rates'!R13,IF($C$23="2nd Estimate",'GA Rates'!S13,IF($C$23="Actual",'GA Rates'!T13,0)))</f>
        <v>0</v>
      </c>
      <c r="H48" s="186">
        <f t="shared" si="1"/>
        <v>0</v>
      </c>
      <c r="I48" s="139">
        <f>VLOOKUP(B48,'GA Rates'!$Q$3:$T$15,4,FALSE)</f>
        <v>0.10014000000000001</v>
      </c>
      <c r="J48" s="188">
        <f t="shared" si="2"/>
        <v>0</v>
      </c>
      <c r="K48" s="189">
        <f t="shared" si="3"/>
        <v>0</v>
      </c>
      <c r="N48"/>
      <c r="O48"/>
      <c r="P48"/>
      <c r="Q48"/>
      <c r="R48"/>
      <c r="S48"/>
      <c r="T48"/>
      <c r="U48"/>
      <c r="V48"/>
      <c r="W48"/>
      <c r="X48"/>
      <c r="Y48"/>
    </row>
    <row r="49" spans="1:25" s="1" customFormat="1" x14ac:dyDescent="0.25">
      <c r="B49" s="13" t="s">
        <v>20</v>
      </c>
      <c r="C49" s="182"/>
      <c r="D49" s="181"/>
      <c r="E49" s="182"/>
      <c r="F49" s="183">
        <f t="shared" si="0"/>
        <v>0</v>
      </c>
      <c r="G49" s="139">
        <f>IF($C$23="1st Estimate",'GA Rates'!R14,IF($C$23="2nd Estimate",'GA Rates'!S14,IF($C$23="Actual",'GA Rates'!T14,0)))</f>
        <v>0</v>
      </c>
      <c r="H49" s="186">
        <f t="shared" si="1"/>
        <v>0</v>
      </c>
      <c r="I49" s="139">
        <f>VLOOKUP(B49,'GA Rates'!$Q$3:$T$15,4,FALSE)</f>
        <v>8.231999999999999E-2</v>
      </c>
      <c r="J49" s="188">
        <f t="shared" si="2"/>
        <v>0</v>
      </c>
      <c r="K49" s="189">
        <f t="shared" si="3"/>
        <v>0</v>
      </c>
      <c r="N49"/>
      <c r="O49"/>
      <c r="P49"/>
      <c r="Q49"/>
      <c r="R49"/>
      <c r="S49"/>
      <c r="T49"/>
      <c r="U49"/>
      <c r="V49"/>
      <c r="W49"/>
      <c r="X49"/>
      <c r="Y49"/>
    </row>
    <row r="50" spans="1:25" s="1" customFormat="1" x14ac:dyDescent="0.25">
      <c r="B50" s="13" t="s">
        <v>21</v>
      </c>
      <c r="C50" s="184"/>
      <c r="D50" s="181"/>
      <c r="E50" s="182"/>
      <c r="F50" s="183">
        <f t="shared" si="0"/>
        <v>0</v>
      </c>
      <c r="G50" s="139">
        <f>IF($C$23="1st Estimate",'GA Rates'!R15,IF($C$23="2nd Estimate",'GA Rates'!S15,IF($C$23="Actual",'GA Rates'!T15,0)))</f>
        <v>0</v>
      </c>
      <c r="H50" s="186">
        <f t="shared" si="1"/>
        <v>0</v>
      </c>
      <c r="I50" s="139">
        <f>VLOOKUP(B50,'GA Rates'!$Q$3:$T$15,4,FALSE)</f>
        <v>7.4439999999999992E-2</v>
      </c>
      <c r="J50" s="188">
        <f t="shared" si="2"/>
        <v>0</v>
      </c>
      <c r="K50" s="189">
        <f t="shared" si="3"/>
        <v>0</v>
      </c>
      <c r="N50"/>
      <c r="O50"/>
      <c r="P50"/>
      <c r="Q50"/>
      <c r="R50"/>
      <c r="S50"/>
      <c r="T50"/>
      <c r="U50"/>
      <c r="V50"/>
      <c r="W50"/>
      <c r="X50"/>
      <c r="Y50"/>
    </row>
    <row r="51" spans="1:25" s="1" customFormat="1" ht="30.75" thickBot="1" x14ac:dyDescent="0.3">
      <c r="B51" s="111" t="s">
        <v>86</v>
      </c>
      <c r="C51" s="185">
        <f>SUM(C39:C50)</f>
        <v>0</v>
      </c>
      <c r="D51" s="185">
        <f>SUM(D39:D50)</f>
        <v>0</v>
      </c>
      <c r="E51" s="185">
        <f>SUM(E39:E50)</f>
        <v>0</v>
      </c>
      <c r="F51" s="185">
        <f>SUM(F39:F50)</f>
        <v>0</v>
      </c>
      <c r="G51" s="37"/>
      <c r="H51" s="187">
        <f>SUM(H39:H50)</f>
        <v>0</v>
      </c>
      <c r="I51" s="37"/>
      <c r="J51" s="187">
        <f>SUM(J39:J50)</f>
        <v>0</v>
      </c>
      <c r="K51" s="190">
        <f>SUM(K39:K50)</f>
        <v>0</v>
      </c>
      <c r="N51"/>
      <c r="O51"/>
      <c r="P51"/>
      <c r="Q51"/>
      <c r="R51"/>
      <c r="S51"/>
      <c r="T51"/>
      <c r="U51"/>
      <c r="V51"/>
      <c r="W51"/>
      <c r="X51"/>
      <c r="Y51"/>
    </row>
    <row r="52" spans="1:25" s="1" customFormat="1" x14ac:dyDescent="0.25">
      <c r="B52" s="120"/>
      <c r="C52" s="121"/>
      <c r="D52" s="121"/>
      <c r="E52" s="121"/>
      <c r="F52" s="121"/>
      <c r="G52" s="122"/>
      <c r="H52" s="123"/>
      <c r="I52" s="122"/>
      <c r="J52" s="123"/>
      <c r="K52" s="123"/>
      <c r="N52"/>
      <c r="O52"/>
      <c r="P52"/>
      <c r="Q52"/>
      <c r="R52"/>
      <c r="S52"/>
      <c r="T52"/>
      <c r="U52"/>
      <c r="V52"/>
      <c r="W52"/>
      <c r="X52"/>
      <c r="Y52"/>
    </row>
    <row r="53" spans="1:25" s="1" customFormat="1" ht="30.75" hidden="1" customHeight="1" x14ac:dyDescent="0.25">
      <c r="B53" s="120"/>
      <c r="C53" s="121"/>
      <c r="D53" s="121"/>
      <c r="E53" s="121"/>
      <c r="F53" s="121"/>
      <c r="G53" s="122"/>
      <c r="H53"/>
      <c r="I53"/>
      <c r="J53"/>
      <c r="K53"/>
      <c r="N53"/>
      <c r="O53"/>
      <c r="P53"/>
      <c r="Q53"/>
      <c r="R53"/>
      <c r="S53"/>
      <c r="T53"/>
      <c r="U53"/>
      <c r="V53"/>
      <c r="W53"/>
      <c r="X53"/>
      <c r="Y53"/>
    </row>
    <row r="54" spans="1:25" s="1" customFormat="1" hidden="1" x14ac:dyDescent="0.25">
      <c r="B54" s="120"/>
      <c r="C54" s="121"/>
      <c r="D54" s="121"/>
      <c r="E54" s="121"/>
      <c r="F54" s="121"/>
      <c r="G54" s="122"/>
      <c r="H54"/>
      <c r="I54"/>
      <c r="J54"/>
      <c r="K54"/>
      <c r="N54"/>
      <c r="O54"/>
      <c r="P54"/>
      <c r="Q54"/>
      <c r="R54"/>
      <c r="S54"/>
      <c r="T54"/>
      <c r="U54"/>
      <c r="V54"/>
      <c r="W54"/>
      <c r="X54"/>
      <c r="Y54"/>
    </row>
    <row r="55" spans="1:25" s="1" customFormat="1" hidden="1" x14ac:dyDescent="0.25">
      <c r="B55" s="120"/>
      <c r="C55" s="121"/>
      <c r="D55" s="121"/>
      <c r="E55" s="121"/>
      <c r="F55" s="121"/>
      <c r="G55" s="122"/>
      <c r="H55"/>
      <c r="I55"/>
      <c r="J55"/>
      <c r="K55"/>
      <c r="N55"/>
      <c r="O55"/>
      <c r="P55"/>
      <c r="Q55"/>
      <c r="R55"/>
      <c r="S55"/>
      <c r="T55"/>
      <c r="U55"/>
      <c r="V55"/>
      <c r="W55"/>
      <c r="X55"/>
      <c r="Y55"/>
    </row>
    <row r="56" spans="1:25" s="1" customFormat="1" hidden="1" x14ac:dyDescent="0.25">
      <c r="B56" s="120"/>
      <c r="C56" s="121"/>
      <c r="D56" s="121"/>
      <c r="E56" s="121"/>
      <c r="F56" s="121"/>
      <c r="G56" s="122"/>
      <c r="H56" s="230"/>
      <c r="I56" s="230"/>
      <c r="J56" s="230"/>
      <c r="K56" s="123"/>
      <c r="N56"/>
      <c r="O56"/>
      <c r="P56"/>
      <c r="Q56"/>
      <c r="R56"/>
      <c r="S56"/>
      <c r="T56"/>
      <c r="U56"/>
      <c r="V56"/>
      <c r="W56"/>
      <c r="X56"/>
      <c r="Y56"/>
    </row>
    <row r="57" spans="1:25" s="1" customFormat="1" x14ac:dyDescent="0.25">
      <c r="G57" s="4"/>
      <c r="H57" s="230" t="s">
        <v>171</v>
      </c>
      <c r="I57" s="230"/>
      <c r="J57" s="230"/>
      <c r="K57" s="134">
        <f>IFERROR(F51/D18,0)</f>
        <v>0</v>
      </c>
      <c r="N57"/>
      <c r="O57"/>
      <c r="P57"/>
      <c r="Q57"/>
      <c r="R57"/>
      <c r="S57"/>
      <c r="T57"/>
      <c r="U57"/>
      <c r="V57"/>
      <c r="W57"/>
      <c r="X57"/>
      <c r="Y57"/>
    </row>
    <row r="58" spans="1:25" s="1" customFormat="1" x14ac:dyDescent="0.25">
      <c r="N58"/>
      <c r="O58"/>
      <c r="P58"/>
      <c r="Q58"/>
      <c r="R58"/>
      <c r="S58"/>
      <c r="T58"/>
      <c r="U58"/>
      <c r="V58"/>
      <c r="W58"/>
      <c r="X58"/>
      <c r="Y58"/>
    </row>
    <row r="59" spans="1:25" s="1" customFormat="1" x14ac:dyDescent="0.25">
      <c r="A59" s="1" t="s">
        <v>93</v>
      </c>
      <c r="B59" s="41" t="s">
        <v>88</v>
      </c>
      <c r="C59" s="2"/>
      <c r="K59" s="98"/>
      <c r="N59" s="29"/>
      <c r="O59" s="30"/>
      <c r="P59" s="30"/>
      <c r="Q59" s="30"/>
      <c r="R59" s="30"/>
      <c r="S59" s="30"/>
      <c r="T59" s="30"/>
      <c r="U59" s="30"/>
      <c r="V59" s="30"/>
      <c r="W59" s="30"/>
    </row>
    <row r="60" spans="1:25" s="1" customFormat="1" x14ac:dyDescent="0.25">
      <c r="B60" s="3"/>
      <c r="C60" s="2"/>
      <c r="K60" s="106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pans="1:25" s="1" customFormat="1" x14ac:dyDescent="0.25">
      <c r="A61" s="11"/>
      <c r="B61" s="136" t="s">
        <v>43</v>
      </c>
      <c r="C61" s="137" t="s">
        <v>183</v>
      </c>
      <c r="D61" s="222" t="s">
        <v>42</v>
      </c>
      <c r="E61" s="222"/>
      <c r="F61" s="222"/>
      <c r="G61" s="222"/>
      <c r="H61" s="222"/>
      <c r="I61" s="226" t="s">
        <v>190</v>
      </c>
      <c r="J61" s="227"/>
      <c r="K61" s="228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1:25" s="1" customFormat="1" ht="42" customHeight="1" x14ac:dyDescent="0.25">
      <c r="A62" s="233" t="s">
        <v>87</v>
      </c>
      <c r="B62" s="234"/>
      <c r="C62" s="191"/>
      <c r="D62" s="214"/>
      <c r="E62" s="215"/>
      <c r="F62" s="215"/>
      <c r="G62" s="215"/>
      <c r="H62" s="216"/>
      <c r="I62" s="153" t="s">
        <v>191</v>
      </c>
      <c r="J62" s="153" t="s">
        <v>192</v>
      </c>
      <c r="K62" s="153" t="s">
        <v>193</v>
      </c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1:25" s="1" customFormat="1" ht="28.5" x14ac:dyDescent="0.2">
      <c r="A63" s="64" t="s">
        <v>47</v>
      </c>
      <c r="B63" s="43" t="s">
        <v>177</v>
      </c>
      <c r="C63" s="191"/>
      <c r="D63" s="235"/>
      <c r="E63" s="235"/>
      <c r="F63" s="235"/>
      <c r="G63" s="235"/>
      <c r="H63" s="235"/>
      <c r="I63" s="141"/>
      <c r="J63" s="142"/>
      <c r="K63" s="195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1:25" s="1" customFormat="1" ht="28.5" x14ac:dyDescent="0.2">
      <c r="A64" s="64" t="s">
        <v>48</v>
      </c>
      <c r="B64" s="43" t="s">
        <v>178</v>
      </c>
      <c r="C64" s="191"/>
      <c r="D64" s="236"/>
      <c r="E64" s="237"/>
      <c r="F64" s="237"/>
      <c r="G64" s="237"/>
      <c r="H64" s="238"/>
      <c r="I64" s="141"/>
      <c r="J64" s="142"/>
      <c r="K64" s="195"/>
      <c r="L64" s="73"/>
      <c r="M64" s="73"/>
      <c r="N64" s="73"/>
      <c r="O64" s="73"/>
      <c r="P64" s="73"/>
    </row>
    <row r="65" spans="1:16" s="1" customFormat="1" ht="28.5" x14ac:dyDescent="0.2">
      <c r="A65" s="64" t="s">
        <v>61</v>
      </c>
      <c r="B65" s="43" t="s">
        <v>60</v>
      </c>
      <c r="C65" s="191"/>
      <c r="D65" s="235"/>
      <c r="E65" s="235"/>
      <c r="F65" s="235"/>
      <c r="G65" s="235"/>
      <c r="H65" s="235"/>
      <c r="I65" s="141"/>
      <c r="J65" s="142"/>
      <c r="K65" s="195"/>
      <c r="L65" s="73"/>
      <c r="M65" s="73"/>
      <c r="N65" s="73"/>
      <c r="O65" s="73"/>
      <c r="P65" s="73"/>
    </row>
    <row r="66" spans="1:16" s="1" customFormat="1" ht="28.5" x14ac:dyDescent="0.2">
      <c r="A66" s="64" t="s">
        <v>62</v>
      </c>
      <c r="B66" s="43" t="s">
        <v>59</v>
      </c>
      <c r="C66" s="191"/>
      <c r="D66" s="236"/>
      <c r="E66" s="237"/>
      <c r="F66" s="237"/>
      <c r="G66" s="237"/>
      <c r="H66" s="238"/>
      <c r="I66" s="141"/>
      <c r="J66" s="142"/>
      <c r="K66" s="195"/>
      <c r="L66" s="73"/>
      <c r="M66" s="73"/>
      <c r="N66" s="73"/>
      <c r="O66" s="73"/>
      <c r="P66" s="73"/>
    </row>
    <row r="67" spans="1:16" s="1" customFormat="1" ht="28.5" x14ac:dyDescent="0.2">
      <c r="A67" s="64" t="s">
        <v>65</v>
      </c>
      <c r="B67" s="43" t="s">
        <v>179</v>
      </c>
      <c r="C67" s="191"/>
      <c r="D67" s="235"/>
      <c r="E67" s="235"/>
      <c r="F67" s="235"/>
      <c r="G67" s="235"/>
      <c r="H67" s="235"/>
      <c r="I67" s="141"/>
      <c r="J67" s="142"/>
      <c r="K67" s="195"/>
      <c r="L67" s="73"/>
      <c r="M67" s="73"/>
      <c r="N67" s="73"/>
      <c r="O67" s="73"/>
      <c r="P67" s="73"/>
    </row>
    <row r="68" spans="1:16" s="1" customFormat="1" ht="28.5" x14ac:dyDescent="0.2">
      <c r="A68" s="64" t="s">
        <v>66</v>
      </c>
      <c r="B68" s="43" t="s">
        <v>180</v>
      </c>
      <c r="C68" s="191"/>
      <c r="D68" s="235"/>
      <c r="E68" s="235"/>
      <c r="F68" s="235"/>
      <c r="G68" s="235"/>
      <c r="H68" s="235"/>
      <c r="I68" s="141"/>
      <c r="J68" s="142"/>
      <c r="K68" s="195"/>
      <c r="L68" s="73"/>
      <c r="M68" s="73"/>
      <c r="N68" s="73"/>
      <c r="O68" s="73"/>
      <c r="P68" s="73"/>
    </row>
    <row r="69" spans="1:16" s="1" customFormat="1" ht="33.75" customHeight="1" x14ac:dyDescent="0.2">
      <c r="A69" s="64">
        <v>4</v>
      </c>
      <c r="B69" s="43" t="s">
        <v>64</v>
      </c>
      <c r="C69" s="191"/>
      <c r="D69" s="235"/>
      <c r="E69" s="235"/>
      <c r="F69" s="235"/>
      <c r="G69" s="235"/>
      <c r="H69" s="235"/>
      <c r="I69" s="141"/>
      <c r="J69" s="142"/>
      <c r="K69" s="195"/>
      <c r="L69" s="73"/>
      <c r="M69" s="73"/>
      <c r="N69" s="73"/>
      <c r="O69" s="73"/>
      <c r="P69" s="73"/>
    </row>
    <row r="70" spans="1:16" s="1" customFormat="1" ht="28.5" x14ac:dyDescent="0.2">
      <c r="A70" s="64">
        <v>5</v>
      </c>
      <c r="B70" s="43" t="s">
        <v>184</v>
      </c>
      <c r="C70" s="191"/>
      <c r="D70" s="235"/>
      <c r="E70" s="235"/>
      <c r="F70" s="235"/>
      <c r="G70" s="235"/>
      <c r="H70" s="235"/>
      <c r="I70" s="141"/>
      <c r="J70" s="142"/>
      <c r="K70" s="195"/>
      <c r="L70" s="73"/>
      <c r="M70" s="73"/>
      <c r="N70" s="73"/>
      <c r="O70" s="73"/>
      <c r="P70" s="73"/>
    </row>
    <row r="71" spans="1:16" s="1" customFormat="1" ht="28.5" x14ac:dyDescent="0.2">
      <c r="A71" s="48">
        <v>6</v>
      </c>
      <c r="B71" s="112" t="s">
        <v>89</v>
      </c>
      <c r="C71" s="191"/>
      <c r="D71" s="235"/>
      <c r="E71" s="235"/>
      <c r="F71" s="235"/>
      <c r="G71" s="235"/>
      <c r="H71" s="235"/>
      <c r="I71" s="141"/>
      <c r="J71" s="142"/>
      <c r="K71" s="195"/>
    </row>
    <row r="72" spans="1:16" s="1" customFormat="1" ht="14.25" x14ac:dyDescent="0.2">
      <c r="A72" s="48">
        <v>7</v>
      </c>
      <c r="B72" s="135" t="s">
        <v>181</v>
      </c>
      <c r="C72" s="191"/>
      <c r="D72" s="235"/>
      <c r="E72" s="235"/>
      <c r="F72" s="235"/>
      <c r="G72" s="235"/>
      <c r="H72" s="235"/>
      <c r="I72" s="141"/>
      <c r="J72" s="142"/>
      <c r="K72" s="195"/>
    </row>
    <row r="73" spans="1:16" s="1" customFormat="1" ht="14.25" x14ac:dyDescent="0.2">
      <c r="A73" s="48">
        <v>8</v>
      </c>
      <c r="B73" s="135" t="s">
        <v>182</v>
      </c>
      <c r="C73" s="191"/>
      <c r="D73" s="235"/>
      <c r="E73" s="235"/>
      <c r="F73" s="235"/>
      <c r="G73" s="235"/>
      <c r="H73" s="235"/>
      <c r="I73" s="141"/>
      <c r="J73" s="142"/>
      <c r="K73" s="195"/>
    </row>
    <row r="74" spans="1:16" s="1" customFormat="1" ht="14.25" x14ac:dyDescent="0.2">
      <c r="A74" s="48">
        <v>9</v>
      </c>
      <c r="B74" s="143"/>
      <c r="C74" s="191"/>
      <c r="D74" s="236"/>
      <c r="E74" s="237"/>
      <c r="F74" s="237"/>
      <c r="G74" s="237"/>
      <c r="H74" s="238"/>
      <c r="I74" s="141"/>
      <c r="J74" s="142"/>
      <c r="K74" s="195"/>
    </row>
    <row r="75" spans="1:16" s="1" customFormat="1" ht="14.25" x14ac:dyDescent="0.2">
      <c r="A75" s="48">
        <v>10</v>
      </c>
      <c r="B75" s="143"/>
      <c r="C75" s="191"/>
      <c r="D75" s="235"/>
      <c r="E75" s="235"/>
      <c r="F75" s="235"/>
      <c r="G75" s="235"/>
      <c r="H75" s="235"/>
      <c r="I75" s="141"/>
      <c r="J75" s="142"/>
      <c r="K75" s="195"/>
    </row>
    <row r="76" spans="1:16" s="1" customFormat="1" x14ac:dyDescent="0.2">
      <c r="A76" s="154"/>
      <c r="B76" s="154"/>
      <c r="C76" s="154"/>
      <c r="D76" s="154"/>
      <c r="E76" s="154"/>
      <c r="F76" s="154"/>
      <c r="G76" s="154"/>
      <c r="H76" s="229" t="s">
        <v>194</v>
      </c>
      <c r="I76" s="229"/>
      <c r="J76" s="229"/>
      <c r="K76" s="194">
        <f>SUM(K63:K75)</f>
        <v>0</v>
      </c>
    </row>
    <row r="77" spans="1:16" s="1" customFormat="1" ht="30" x14ac:dyDescent="0.25">
      <c r="A77" s="1" t="s">
        <v>94</v>
      </c>
      <c r="B77" s="9" t="s">
        <v>84</v>
      </c>
      <c r="C77" s="192">
        <f>SUM(C62:C75)</f>
        <v>0</v>
      </c>
      <c r="D77" s="25"/>
      <c r="E77" s="25"/>
      <c r="F77" s="25"/>
      <c r="G77" s="25"/>
    </row>
    <row r="78" spans="1:16" s="1" customFormat="1" ht="30" x14ac:dyDescent="0.25">
      <c r="B78" s="120" t="s">
        <v>85</v>
      </c>
      <c r="C78" s="193">
        <f>K51</f>
        <v>0</v>
      </c>
      <c r="D78" s="25"/>
      <c r="E78" s="25"/>
      <c r="F78" s="25"/>
      <c r="G78" s="25"/>
    </row>
    <row r="79" spans="1:16" s="1" customFormat="1" x14ac:dyDescent="0.25">
      <c r="B79" s="66" t="s">
        <v>24</v>
      </c>
      <c r="C79" s="194">
        <f>C77-C78</f>
        <v>0</v>
      </c>
    </row>
    <row r="80" spans="1:16" s="1" customFormat="1" ht="30.75" thickBot="1" x14ac:dyDescent="0.3">
      <c r="B80" s="66" t="s">
        <v>69</v>
      </c>
      <c r="C80" s="138">
        <f>IF(ISERROR(C79/J51),0,C79/J51)</f>
        <v>0</v>
      </c>
      <c r="D80" s="87" t="str">
        <f>IF(AND(C80&lt;0.01,C80&gt;-0.01),"","Unresolved differences of greater than + or - 1% should be explained")</f>
        <v/>
      </c>
      <c r="F80" s="73"/>
      <c r="G80" s="35"/>
      <c r="H80" s="35"/>
      <c r="I80" s="35"/>
      <c r="J80" s="35"/>
      <c r="K80" s="35"/>
    </row>
    <row r="81" spans="2:25" s="1" customFormat="1" ht="15.75" thickTop="1" x14ac:dyDescent="0.25">
      <c r="B81" s="2"/>
      <c r="C81" s="50"/>
      <c r="D81" s="53"/>
      <c r="G81" s="73"/>
    </row>
    <row r="82" spans="2:25" s="1" customFormat="1" x14ac:dyDescent="0.25">
      <c r="B82" s="2"/>
      <c r="C82" s="50"/>
      <c r="D82" s="34"/>
    </row>
    <row r="83" spans="2:25" s="1" customFormat="1" x14ac:dyDescent="0.25">
      <c r="N83"/>
      <c r="O83"/>
      <c r="P83"/>
      <c r="Q83"/>
      <c r="R83"/>
      <c r="S83"/>
      <c r="T83"/>
      <c r="U83"/>
      <c r="V83"/>
      <c r="W83"/>
      <c r="X83"/>
      <c r="Y83"/>
    </row>
    <row r="84" spans="2:25" s="1" customFormat="1" x14ac:dyDescent="0.25">
      <c r="N84"/>
      <c r="O84"/>
      <c r="P84"/>
      <c r="Q84"/>
      <c r="R84"/>
      <c r="S84"/>
      <c r="T84"/>
      <c r="U84"/>
      <c r="V84"/>
      <c r="W84"/>
      <c r="X84"/>
      <c r="Y84"/>
    </row>
  </sheetData>
  <sheetProtection algorithmName="SHA-512" hashValue="UMRqNJAh3F2xE87DGfjp5JQjLiKxr87WgVjHRxqll+V2ayhyO20yXI/28GTTTw4rSV5jIHANR364ev/3ixuiiw==" saltValue="sJh/wHVXCgyeF1JugtvZuQ==" spinCount="100000" sheet="1" objects="1" scenarios="1"/>
  <mergeCells count="24">
    <mergeCell ref="D65:H65"/>
    <mergeCell ref="D66:H66"/>
    <mergeCell ref="D75:H75"/>
    <mergeCell ref="D70:H70"/>
    <mergeCell ref="D71:H71"/>
    <mergeCell ref="D72:H72"/>
    <mergeCell ref="D73:H73"/>
    <mergeCell ref="D74:H74"/>
    <mergeCell ref="I61:K61"/>
    <mergeCell ref="H76:J76"/>
    <mergeCell ref="B13:C13"/>
    <mergeCell ref="E13:F13"/>
    <mergeCell ref="B19:H19"/>
    <mergeCell ref="H56:J56"/>
    <mergeCell ref="H57:J57"/>
    <mergeCell ref="B25:F25"/>
    <mergeCell ref="A62:B62"/>
    <mergeCell ref="D61:H61"/>
    <mergeCell ref="D67:H67"/>
    <mergeCell ref="D68:H68"/>
    <mergeCell ref="D69:H69"/>
    <mergeCell ref="D62:H62"/>
    <mergeCell ref="D63:H63"/>
    <mergeCell ref="D64:H64"/>
  </mergeCells>
  <dataValidations count="2">
    <dataValidation type="list" sqref="C23">
      <formula1>"1st Estimate, 2nd Estimate, Actual"</formula1>
    </dataValidation>
    <dataValidation type="list" allowBlank="1" showInputMessage="1" showErrorMessage="1" sqref="G25 I63:I75">
      <formula1>"Yes,No"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2:W84"/>
  <sheetViews>
    <sheetView showGridLines="0" workbookViewId="0"/>
  </sheetViews>
  <sheetFormatPr defaultColWidth="9.140625" defaultRowHeight="15" x14ac:dyDescent="0.25"/>
  <cols>
    <col min="1" max="1" width="10.28515625" customWidth="1"/>
    <col min="2" max="2" width="53.85546875" customWidth="1"/>
    <col min="3" max="3" width="28.140625" customWidth="1"/>
    <col min="4" max="4" width="23.140625" customWidth="1"/>
    <col min="5" max="5" width="19.140625" customWidth="1"/>
    <col min="6" max="6" width="24.42578125" customWidth="1"/>
    <col min="7" max="7" width="15.85546875" customWidth="1"/>
    <col min="8" max="8" width="18.140625" customWidth="1"/>
    <col min="9" max="11" width="20.5703125" customWidth="1"/>
    <col min="12" max="12" width="10.7109375" customWidth="1"/>
    <col min="13" max="13" width="10.28515625" customWidth="1"/>
    <col min="14" max="14" width="11.85546875" customWidth="1"/>
    <col min="15" max="15" width="10.7109375" customWidth="1"/>
    <col min="16" max="16" width="10.28515625" customWidth="1"/>
    <col min="17" max="17" width="10.7109375" customWidth="1"/>
    <col min="18" max="18" width="10.5703125" customWidth="1"/>
    <col min="19" max="19" width="11" customWidth="1"/>
    <col min="20" max="20" width="13" customWidth="1"/>
    <col min="21" max="21" width="10.85546875" customWidth="1"/>
    <col min="22" max="22" width="11.28515625" customWidth="1"/>
  </cols>
  <sheetData>
    <row r="12" spans="1:19" s="1" customFormat="1" x14ac:dyDescent="0.2">
      <c r="A12" s="4" t="s">
        <v>33</v>
      </c>
      <c r="B12" s="22" t="s">
        <v>78</v>
      </c>
      <c r="C12" s="21"/>
      <c r="D12" s="21"/>
      <c r="E12" s="21"/>
      <c r="F12" s="21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1:19" s="1" customFormat="1" x14ac:dyDescent="0.2">
      <c r="A13" s="4"/>
      <c r="B13" s="217" t="s">
        <v>25</v>
      </c>
      <c r="C13" s="217"/>
      <c r="D13" s="167">
        <v>2015</v>
      </c>
      <c r="E13" s="218"/>
      <c r="F13" s="219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s="1" customFormat="1" thickBot="1" x14ac:dyDescent="0.25">
      <c r="A14" s="4"/>
      <c r="B14" s="5" t="s">
        <v>3</v>
      </c>
      <c r="C14" s="5" t="s">
        <v>2</v>
      </c>
      <c r="D14" s="178">
        <f>D15+D16</f>
        <v>0</v>
      </c>
      <c r="E14" s="6" t="s">
        <v>0</v>
      </c>
      <c r="F14" s="7">
        <v>1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s="1" customFormat="1" ht="14.25" x14ac:dyDescent="0.2">
      <c r="B15" s="5" t="s">
        <v>7</v>
      </c>
      <c r="C15" s="5" t="s">
        <v>1</v>
      </c>
      <c r="D15" s="179"/>
      <c r="E15" s="6" t="s">
        <v>0</v>
      </c>
      <c r="F15" s="8">
        <f>IFERROR(D15/$D$14,0)</f>
        <v>0</v>
      </c>
    </row>
    <row r="16" spans="1:19" s="1" customFormat="1" thickBot="1" x14ac:dyDescent="0.25">
      <c r="B16" s="5" t="s">
        <v>8</v>
      </c>
      <c r="C16" s="5" t="s">
        <v>6</v>
      </c>
      <c r="D16" s="178">
        <f>D17+D18</f>
        <v>0</v>
      </c>
      <c r="E16" s="6" t="s">
        <v>0</v>
      </c>
      <c r="F16" s="8">
        <f>IFERROR(D16/$D$14,0)</f>
        <v>0</v>
      </c>
    </row>
    <row r="17" spans="1:11" s="1" customFormat="1" ht="14.25" x14ac:dyDescent="0.2">
      <c r="B17" s="5" t="s">
        <v>9</v>
      </c>
      <c r="C17" s="5" t="s">
        <v>4</v>
      </c>
      <c r="D17" s="179"/>
      <c r="E17" s="6" t="s">
        <v>0</v>
      </c>
      <c r="F17" s="8">
        <f>IFERROR(D17/$D$14,0)</f>
        <v>0</v>
      </c>
    </row>
    <row r="18" spans="1:11" s="1" customFormat="1" ht="14.25" x14ac:dyDescent="0.2">
      <c r="B18" s="5" t="s">
        <v>57</v>
      </c>
      <c r="C18" s="5" t="s">
        <v>5</v>
      </c>
      <c r="D18" s="180"/>
      <c r="E18" s="6" t="s">
        <v>0</v>
      </c>
      <c r="F18" s="8">
        <f>IFERROR(D18/$D$14,0)</f>
        <v>0</v>
      </c>
      <c r="G18" s="29"/>
      <c r="H18" s="29"/>
    </row>
    <row r="19" spans="1:11" s="1" customFormat="1" ht="34.5" customHeight="1" x14ac:dyDescent="0.2">
      <c r="B19" s="220" t="s">
        <v>73</v>
      </c>
      <c r="C19" s="220"/>
      <c r="D19" s="220"/>
      <c r="E19" s="220"/>
      <c r="F19" s="220"/>
      <c r="G19" s="221"/>
      <c r="H19" s="221"/>
    </row>
    <row r="20" spans="1:11" s="1" customFormat="1" ht="14.25" x14ac:dyDescent="0.2">
      <c r="D20" s="103"/>
      <c r="E20" s="35"/>
      <c r="F20" s="35"/>
      <c r="G20" s="35"/>
    </row>
    <row r="21" spans="1:11" s="1" customFormat="1" x14ac:dyDescent="0.25">
      <c r="A21" s="1" t="s">
        <v>34</v>
      </c>
      <c r="B21" s="3" t="s">
        <v>40</v>
      </c>
    </row>
    <row r="22" spans="1:11" s="1" customFormat="1" x14ac:dyDescent="0.25">
      <c r="B22" s="3"/>
    </row>
    <row r="23" spans="1:11" s="1" customFormat="1" x14ac:dyDescent="0.25">
      <c r="B23" s="2" t="s">
        <v>22</v>
      </c>
      <c r="C23" s="141"/>
      <c r="E23" s="73"/>
      <c r="F23" s="35"/>
      <c r="G23" s="35"/>
      <c r="H23" s="35"/>
      <c r="I23" s="35"/>
      <c r="J23" s="35"/>
      <c r="K23" s="35"/>
    </row>
    <row r="24" spans="1:11" s="1" customFormat="1" ht="14.25" x14ac:dyDescent="0.2">
      <c r="E24" s="73"/>
      <c r="F24" s="35"/>
      <c r="G24" s="35"/>
      <c r="H24" s="35"/>
      <c r="I24" s="35"/>
      <c r="J24" s="35"/>
      <c r="K24" s="35"/>
    </row>
    <row r="25" spans="1:11" s="1" customFormat="1" x14ac:dyDescent="0.25">
      <c r="B25" s="231" t="s">
        <v>174</v>
      </c>
      <c r="C25" s="232"/>
      <c r="D25" s="232"/>
      <c r="E25" s="232"/>
      <c r="F25" s="232"/>
      <c r="G25" s="141"/>
    </row>
    <row r="26" spans="1:11" s="1" customFormat="1" ht="15" customHeight="1" x14ac:dyDescent="0.25">
      <c r="B26" s="36"/>
      <c r="C26" s="36"/>
      <c r="D26" s="36"/>
      <c r="E26" s="36"/>
      <c r="F26" s="36"/>
      <c r="G26" s="36"/>
      <c r="H26" s="36"/>
    </row>
    <row r="27" spans="1:11" s="1" customFormat="1" ht="15" hidden="1" customHeight="1" x14ac:dyDescent="0.25">
      <c r="B27" s="36"/>
      <c r="C27" s="36"/>
      <c r="D27" s="36"/>
      <c r="E27" s="36"/>
      <c r="F27" s="36"/>
      <c r="G27" s="36"/>
      <c r="H27" s="36"/>
    </row>
    <row r="28" spans="1:11" s="1" customFormat="1" ht="15" hidden="1" customHeight="1" x14ac:dyDescent="0.25">
      <c r="B28" s="36"/>
      <c r="C28" s="36"/>
      <c r="D28" s="36"/>
      <c r="E28" s="36"/>
      <c r="F28" s="36"/>
      <c r="G28" s="36"/>
      <c r="H28" s="36"/>
    </row>
    <row r="29" spans="1:11" s="1" customFormat="1" ht="15" hidden="1" customHeight="1" x14ac:dyDescent="0.25">
      <c r="B29" s="36"/>
      <c r="C29" s="36"/>
      <c r="D29" s="36"/>
      <c r="E29" s="36"/>
      <c r="F29" s="36"/>
      <c r="G29" s="36"/>
      <c r="H29" s="36"/>
    </row>
    <row r="30" spans="1:11" s="1" customFormat="1" ht="14.25" hidden="1" customHeight="1" x14ac:dyDescent="0.25">
      <c r="B30" s="36"/>
      <c r="C30" s="36"/>
      <c r="D30" s="36"/>
      <c r="E30" s="36"/>
      <c r="F30" s="36"/>
      <c r="G30" s="36"/>
      <c r="H30" s="36"/>
    </row>
    <row r="31" spans="1:11" s="1" customFormat="1" ht="14.25" hidden="1" customHeight="1" x14ac:dyDescent="0.25">
      <c r="B31" s="36"/>
      <c r="C31" s="36"/>
      <c r="D31" s="36"/>
      <c r="E31" s="36"/>
      <c r="F31" s="36"/>
      <c r="G31" s="36"/>
      <c r="H31" s="36"/>
    </row>
    <row r="32" spans="1:11" s="35" customFormat="1" ht="14.25" hidden="1" customHeight="1" x14ac:dyDescent="0.25">
      <c r="B32" s="36"/>
      <c r="C32" s="36"/>
      <c r="D32" s="36"/>
      <c r="E32" s="36"/>
      <c r="F32" s="36"/>
      <c r="G32" s="36"/>
      <c r="H32" s="36"/>
    </row>
    <row r="33" spans="1:23" s="35" customFormat="1" ht="14.25" hidden="1" customHeight="1" x14ac:dyDescent="0.25">
      <c r="B33" s="36"/>
      <c r="C33" s="36"/>
      <c r="D33" s="36"/>
      <c r="E33" s="36"/>
      <c r="F33" s="36"/>
      <c r="G33" s="36"/>
      <c r="H33" s="36"/>
    </row>
    <row r="34" spans="1:23" s="1" customFormat="1" ht="14.25" x14ac:dyDescent="0.2"/>
    <row r="35" spans="1:23" s="1" customFormat="1" x14ac:dyDescent="0.25">
      <c r="A35" s="1" t="s">
        <v>35</v>
      </c>
      <c r="B35" s="41" t="s">
        <v>92</v>
      </c>
      <c r="C35" s="3"/>
    </row>
    <row r="36" spans="1:23" s="1" customFormat="1" ht="15.75" thickBot="1" x14ac:dyDescent="0.3">
      <c r="B36" s="2" t="s">
        <v>25</v>
      </c>
      <c r="C36" s="168">
        <v>2015</v>
      </c>
      <c r="D36" s="73"/>
      <c r="E36" s="73"/>
      <c r="F36" s="74"/>
      <c r="G36" s="33"/>
      <c r="H36" s="33"/>
      <c r="I36" s="33"/>
      <c r="J36" s="33"/>
      <c r="K36" s="33"/>
      <c r="N36"/>
      <c r="O36"/>
      <c r="P36"/>
      <c r="Q36"/>
      <c r="R36"/>
      <c r="S36"/>
      <c r="T36"/>
      <c r="U36"/>
      <c r="V36"/>
      <c r="W36"/>
    </row>
    <row r="37" spans="1:23" s="9" customFormat="1" ht="80.25" customHeight="1" thickBot="1" x14ac:dyDescent="0.3">
      <c r="B37" s="44" t="s">
        <v>38</v>
      </c>
      <c r="C37" s="56" t="s">
        <v>91</v>
      </c>
      <c r="D37" s="75" t="s">
        <v>79</v>
      </c>
      <c r="E37" s="76" t="s">
        <v>80</v>
      </c>
      <c r="F37" s="61" t="s">
        <v>82</v>
      </c>
      <c r="G37" s="26" t="s">
        <v>45</v>
      </c>
      <c r="H37" s="26" t="s">
        <v>23</v>
      </c>
      <c r="I37" s="26" t="s">
        <v>46</v>
      </c>
      <c r="J37" s="26" t="s">
        <v>72</v>
      </c>
      <c r="K37" s="62" t="s">
        <v>74</v>
      </c>
      <c r="N37"/>
      <c r="O37"/>
      <c r="P37"/>
      <c r="Q37"/>
      <c r="R37"/>
      <c r="S37"/>
      <c r="T37"/>
      <c r="U37"/>
      <c r="V37"/>
      <c r="W37"/>
    </row>
    <row r="38" spans="1:23" s="9" customFormat="1" x14ac:dyDescent="0.25">
      <c r="B38" s="12"/>
      <c r="C38" s="57" t="s">
        <v>39</v>
      </c>
      <c r="D38" s="57" t="s">
        <v>37</v>
      </c>
      <c r="E38" s="58" t="s">
        <v>49</v>
      </c>
      <c r="F38" s="58" t="s">
        <v>50</v>
      </c>
      <c r="G38" s="58" t="s">
        <v>51</v>
      </c>
      <c r="H38" s="59" t="s">
        <v>52</v>
      </c>
      <c r="I38" s="58" t="s">
        <v>53</v>
      </c>
      <c r="J38" s="59" t="s">
        <v>54</v>
      </c>
      <c r="K38" s="60" t="s">
        <v>55</v>
      </c>
      <c r="N38"/>
      <c r="O38"/>
      <c r="P38"/>
      <c r="Q38"/>
      <c r="R38"/>
      <c r="S38"/>
      <c r="T38"/>
      <c r="U38"/>
      <c r="V38"/>
      <c r="W38"/>
    </row>
    <row r="39" spans="1:23" s="1" customFormat="1" x14ac:dyDescent="0.25">
      <c r="B39" s="13" t="s">
        <v>10</v>
      </c>
      <c r="C39" s="181"/>
      <c r="D39" s="181"/>
      <c r="E39" s="182"/>
      <c r="F39" s="183">
        <f>C39-D39+E39</f>
        <v>0</v>
      </c>
      <c r="G39" s="139">
        <f>IF($C$23="1st Estimate",'GA Rates'!N4,IF($C$23="2nd Estimate",'GA Rates'!O4,IF($C$23="Actual",'GA Rates'!P4,0)))</f>
        <v>0</v>
      </c>
      <c r="H39" s="186">
        <f>F39*G39</f>
        <v>0</v>
      </c>
      <c r="I39" s="139">
        <f>VLOOKUP(B39,'GA Rates'!$M$3:$P$15,4,FALSE)</f>
        <v>5.0680000000000003E-2</v>
      </c>
      <c r="J39" s="188">
        <f>F39*I39</f>
        <v>0</v>
      </c>
      <c r="K39" s="189">
        <f>J39-H39</f>
        <v>0</v>
      </c>
      <c r="N39"/>
      <c r="O39"/>
      <c r="P39"/>
      <c r="Q39"/>
      <c r="R39"/>
      <c r="S39"/>
      <c r="T39"/>
      <c r="U39"/>
      <c r="V39"/>
      <c r="W39"/>
    </row>
    <row r="40" spans="1:23" s="1" customFormat="1" x14ac:dyDescent="0.25">
      <c r="B40" s="13" t="s">
        <v>11</v>
      </c>
      <c r="C40" s="181"/>
      <c r="D40" s="181"/>
      <c r="E40" s="182"/>
      <c r="F40" s="183">
        <f t="shared" ref="F40:F50" si="0">C40-D40+E40</f>
        <v>0</v>
      </c>
      <c r="G40" s="139">
        <f>IF($C$23="1st Estimate",'GA Rates'!N5,IF($C$23="2nd Estimate",'GA Rates'!O5,IF($C$23="Actual",'GA Rates'!P5,0)))</f>
        <v>0</v>
      </c>
      <c r="H40" s="186">
        <f t="shared" ref="H40:H50" si="1">F40*G40</f>
        <v>0</v>
      </c>
      <c r="I40" s="139">
        <f>VLOOKUP(B40,'GA Rates'!$M$3:$P$15,4,FALSE)</f>
        <v>3.9609999999999999E-2</v>
      </c>
      <c r="J40" s="188">
        <f t="shared" ref="J40:J50" si="2">F40*I40</f>
        <v>0</v>
      </c>
      <c r="K40" s="189">
        <f t="shared" ref="K40:K50" si="3">J40-H40</f>
        <v>0</v>
      </c>
      <c r="N40"/>
      <c r="O40"/>
      <c r="P40"/>
      <c r="Q40"/>
      <c r="R40"/>
      <c r="S40"/>
      <c r="T40"/>
      <c r="U40"/>
      <c r="V40"/>
      <c r="W40"/>
    </row>
    <row r="41" spans="1:23" s="1" customFormat="1" x14ac:dyDescent="0.25">
      <c r="B41" s="13" t="s">
        <v>12</v>
      </c>
      <c r="C41" s="181"/>
      <c r="D41" s="181"/>
      <c r="E41" s="182"/>
      <c r="F41" s="183">
        <f t="shared" si="0"/>
        <v>0</v>
      </c>
      <c r="G41" s="139">
        <f>IF($C$23="1st Estimate",'GA Rates'!N6,IF($C$23="2nd Estimate",'GA Rates'!O6,IF($C$23="Actual",'GA Rates'!P6,0)))</f>
        <v>0</v>
      </c>
      <c r="H41" s="186">
        <f t="shared" si="1"/>
        <v>0</v>
      </c>
      <c r="I41" s="139">
        <f>VLOOKUP(B41,'GA Rates'!$M$3:$P$15,4,FALSE)</f>
        <v>6.2899999999999998E-2</v>
      </c>
      <c r="J41" s="188">
        <f t="shared" si="2"/>
        <v>0</v>
      </c>
      <c r="K41" s="189">
        <f t="shared" si="3"/>
        <v>0</v>
      </c>
      <c r="N41"/>
      <c r="O41"/>
      <c r="P41"/>
      <c r="Q41"/>
      <c r="R41"/>
      <c r="S41"/>
      <c r="T41"/>
      <c r="U41"/>
      <c r="V41"/>
      <c r="W41"/>
    </row>
    <row r="42" spans="1:23" s="1" customFormat="1" x14ac:dyDescent="0.25">
      <c r="B42" s="13" t="s">
        <v>13</v>
      </c>
      <c r="C42" s="181"/>
      <c r="D42" s="181"/>
      <c r="E42" s="182"/>
      <c r="F42" s="183">
        <f t="shared" si="0"/>
        <v>0</v>
      </c>
      <c r="G42" s="139">
        <f>IF($C$23="1st Estimate",'GA Rates'!N7,IF($C$23="2nd Estimate",'GA Rates'!O7,IF($C$23="Actual",'GA Rates'!P7,0)))</f>
        <v>0</v>
      </c>
      <c r="H42" s="186">
        <f t="shared" si="1"/>
        <v>0</v>
      </c>
      <c r="I42" s="139">
        <f>VLOOKUP(B42,'GA Rates'!$M$3:$P$15,4,FALSE)</f>
        <v>9.5590000000000008E-2</v>
      </c>
      <c r="J42" s="188">
        <f t="shared" si="2"/>
        <v>0</v>
      </c>
      <c r="K42" s="189">
        <f t="shared" si="3"/>
        <v>0</v>
      </c>
      <c r="N42"/>
      <c r="O42"/>
      <c r="P42"/>
      <c r="Q42"/>
      <c r="R42"/>
      <c r="S42"/>
      <c r="T42"/>
      <c r="U42"/>
      <c r="V42"/>
      <c r="W42"/>
    </row>
    <row r="43" spans="1:23" s="1" customFormat="1" x14ac:dyDescent="0.25">
      <c r="B43" s="13" t="s">
        <v>14</v>
      </c>
      <c r="C43" s="181"/>
      <c r="D43" s="181"/>
      <c r="E43" s="182"/>
      <c r="F43" s="183">
        <f t="shared" si="0"/>
        <v>0</v>
      </c>
      <c r="G43" s="139">
        <f>IF($C$23="1st Estimate",'GA Rates'!N8,IF($C$23="2nd Estimate",'GA Rates'!O8,IF($C$23="Actual",'GA Rates'!P8,0)))</f>
        <v>0</v>
      </c>
      <c r="H43" s="186">
        <f t="shared" si="1"/>
        <v>0</v>
      </c>
      <c r="I43" s="139">
        <f>VLOOKUP(B43,'GA Rates'!$M$3:$P$15,4,FALSE)</f>
        <v>9.6680000000000002E-2</v>
      </c>
      <c r="J43" s="188">
        <f t="shared" si="2"/>
        <v>0</v>
      </c>
      <c r="K43" s="189">
        <f t="shared" si="3"/>
        <v>0</v>
      </c>
      <c r="N43"/>
      <c r="O43"/>
      <c r="P43"/>
      <c r="Q43"/>
      <c r="R43"/>
      <c r="S43"/>
      <c r="T43"/>
      <c r="U43"/>
      <c r="V43"/>
      <c r="W43"/>
    </row>
    <row r="44" spans="1:23" s="1" customFormat="1" x14ac:dyDescent="0.25">
      <c r="B44" s="13" t="s">
        <v>15</v>
      </c>
      <c r="C44" s="181"/>
      <c r="D44" s="181"/>
      <c r="E44" s="182"/>
      <c r="F44" s="183">
        <f t="shared" si="0"/>
        <v>0</v>
      </c>
      <c r="G44" s="139">
        <f>IF($C$23="1st Estimate",'GA Rates'!N9,IF($C$23="2nd Estimate",'GA Rates'!O9,IF($C$23="Actual",'GA Rates'!P9,0)))</f>
        <v>0</v>
      </c>
      <c r="H44" s="186">
        <f t="shared" si="1"/>
        <v>0</v>
      </c>
      <c r="I44" s="139">
        <f>VLOOKUP(B44,'GA Rates'!$M$3:$P$15,4,FALSE)</f>
        <v>9.5400000000000013E-2</v>
      </c>
      <c r="J44" s="188">
        <f t="shared" si="2"/>
        <v>0</v>
      </c>
      <c r="K44" s="189">
        <f t="shared" si="3"/>
        <v>0</v>
      </c>
      <c r="N44"/>
      <c r="O44"/>
      <c r="P44"/>
      <c r="Q44"/>
      <c r="R44"/>
      <c r="S44"/>
      <c r="T44"/>
      <c r="U44"/>
      <c r="V44"/>
      <c r="W44"/>
    </row>
    <row r="45" spans="1:23" s="1" customFormat="1" x14ac:dyDescent="0.25">
      <c r="B45" s="13" t="s">
        <v>16</v>
      </c>
      <c r="C45" s="182"/>
      <c r="D45" s="181"/>
      <c r="E45" s="182"/>
      <c r="F45" s="183">
        <f t="shared" si="0"/>
        <v>0</v>
      </c>
      <c r="G45" s="139">
        <f>IF($C$23="1st Estimate",'GA Rates'!N10,IF($C$23="2nd Estimate",'GA Rates'!O10,IF($C$23="Actual",'GA Rates'!P10,0)))</f>
        <v>0</v>
      </c>
      <c r="H45" s="186">
        <f t="shared" si="1"/>
        <v>0</v>
      </c>
      <c r="I45" s="139">
        <f>VLOOKUP(B45,'GA Rates'!$M$3:$P$15,4,FALSE)</f>
        <v>7.8829999999999997E-2</v>
      </c>
      <c r="J45" s="188">
        <f t="shared" si="2"/>
        <v>0</v>
      </c>
      <c r="K45" s="189">
        <f t="shared" si="3"/>
        <v>0</v>
      </c>
      <c r="N45"/>
      <c r="O45"/>
      <c r="P45"/>
      <c r="Q45"/>
      <c r="R45"/>
      <c r="S45"/>
      <c r="T45"/>
      <c r="U45"/>
      <c r="V45"/>
      <c r="W45"/>
    </row>
    <row r="46" spans="1:23" s="1" customFormat="1" x14ac:dyDescent="0.25">
      <c r="B46" s="13" t="s">
        <v>17</v>
      </c>
      <c r="C46" s="182"/>
      <c r="D46" s="181"/>
      <c r="E46" s="182"/>
      <c r="F46" s="183">
        <f t="shared" si="0"/>
        <v>0</v>
      </c>
      <c r="G46" s="139">
        <f>IF($C$23="1st Estimate",'GA Rates'!N11,IF($C$23="2nd Estimate",'GA Rates'!O11,IF($C$23="Actual",'GA Rates'!P11,0)))</f>
        <v>0</v>
      </c>
      <c r="H46" s="186">
        <f t="shared" si="1"/>
        <v>0</v>
      </c>
      <c r="I46" s="139">
        <f>VLOOKUP(B46,'GA Rates'!$M$3:$P$15,4,FALSE)</f>
        <v>8.0099999999999991E-2</v>
      </c>
      <c r="J46" s="188">
        <f t="shared" si="2"/>
        <v>0</v>
      </c>
      <c r="K46" s="189">
        <f t="shared" si="3"/>
        <v>0</v>
      </c>
      <c r="N46"/>
      <c r="O46"/>
      <c r="P46"/>
      <c r="Q46"/>
      <c r="R46"/>
      <c r="S46"/>
      <c r="T46"/>
      <c r="U46"/>
      <c r="V46"/>
      <c r="W46"/>
    </row>
    <row r="47" spans="1:23" s="1" customFormat="1" x14ac:dyDescent="0.25">
      <c r="B47" s="13" t="s">
        <v>18</v>
      </c>
      <c r="C47" s="182"/>
      <c r="D47" s="181"/>
      <c r="E47" s="182"/>
      <c r="F47" s="183">
        <f t="shared" si="0"/>
        <v>0</v>
      </c>
      <c r="G47" s="139">
        <f>IF($C$23="1st Estimate",'GA Rates'!N12,IF($C$23="2nd Estimate",'GA Rates'!O12,IF($C$23="Actual",'GA Rates'!P12,0)))</f>
        <v>0</v>
      </c>
      <c r="H47" s="186">
        <f t="shared" si="1"/>
        <v>0</v>
      </c>
      <c r="I47" s="139">
        <f>VLOOKUP(B47,'GA Rates'!$M$3:$P$15,4,FALSE)</f>
        <v>6.7030000000000006E-2</v>
      </c>
      <c r="J47" s="188">
        <f t="shared" si="2"/>
        <v>0</v>
      </c>
      <c r="K47" s="189">
        <f t="shared" si="3"/>
        <v>0</v>
      </c>
      <c r="N47"/>
      <c r="O47"/>
      <c r="P47"/>
      <c r="Q47"/>
      <c r="R47"/>
      <c r="S47"/>
      <c r="T47"/>
      <c r="U47"/>
      <c r="V47"/>
      <c r="W47"/>
    </row>
    <row r="48" spans="1:23" s="1" customFormat="1" x14ac:dyDescent="0.25">
      <c r="B48" s="13" t="s">
        <v>19</v>
      </c>
      <c r="C48" s="182"/>
      <c r="D48" s="181"/>
      <c r="E48" s="182"/>
      <c r="F48" s="183">
        <f t="shared" si="0"/>
        <v>0</v>
      </c>
      <c r="G48" s="139">
        <f>IF($C$23="1st Estimate",'GA Rates'!N13,IF($C$23="2nd Estimate",'GA Rates'!O13,IF($C$23="Actual",'GA Rates'!P13,0)))</f>
        <v>0</v>
      </c>
      <c r="H48" s="186">
        <f t="shared" si="1"/>
        <v>0</v>
      </c>
      <c r="I48" s="139">
        <f>VLOOKUP(B48,'GA Rates'!$M$3:$P$15,4,FALSE)</f>
        <v>7.5439999999999993E-2</v>
      </c>
      <c r="J48" s="188">
        <f t="shared" si="2"/>
        <v>0</v>
      </c>
      <c r="K48" s="189">
        <f t="shared" si="3"/>
        <v>0</v>
      </c>
      <c r="N48"/>
      <c r="O48"/>
      <c r="P48"/>
      <c r="Q48"/>
      <c r="R48"/>
      <c r="S48"/>
      <c r="T48"/>
      <c r="U48"/>
      <c r="V48"/>
      <c r="W48"/>
    </row>
    <row r="49" spans="1:23" s="1" customFormat="1" x14ac:dyDescent="0.25">
      <c r="B49" s="13" t="s">
        <v>20</v>
      </c>
      <c r="C49" s="182"/>
      <c r="D49" s="181"/>
      <c r="E49" s="182"/>
      <c r="F49" s="183">
        <f t="shared" si="0"/>
        <v>0</v>
      </c>
      <c r="G49" s="139">
        <f>IF($C$23="1st Estimate",'GA Rates'!N14,IF($C$23="2nd Estimate",'GA Rates'!O14,IF($C$23="Actual",'GA Rates'!P14,0)))</f>
        <v>0</v>
      </c>
      <c r="H49" s="186">
        <f t="shared" si="1"/>
        <v>0</v>
      </c>
      <c r="I49" s="139">
        <f>VLOOKUP(B49,'GA Rates'!$M$3:$P$15,4,FALSE)</f>
        <v>0.11320000000000001</v>
      </c>
      <c r="J49" s="188">
        <f t="shared" si="2"/>
        <v>0</v>
      </c>
      <c r="K49" s="189">
        <f t="shared" si="3"/>
        <v>0</v>
      </c>
      <c r="N49"/>
      <c r="O49"/>
      <c r="P49"/>
      <c r="Q49"/>
      <c r="R49"/>
      <c r="S49"/>
      <c r="T49"/>
      <c r="U49"/>
      <c r="V49"/>
      <c r="W49"/>
    </row>
    <row r="50" spans="1:23" s="1" customFormat="1" x14ac:dyDescent="0.25">
      <c r="B50" s="13" t="s">
        <v>21</v>
      </c>
      <c r="C50" s="184"/>
      <c r="D50" s="181"/>
      <c r="E50" s="182"/>
      <c r="F50" s="183">
        <f t="shared" si="0"/>
        <v>0</v>
      </c>
      <c r="G50" s="139">
        <f>IF($C$23="1st Estimate",'GA Rates'!N15,IF($C$23="2nd Estimate",'GA Rates'!O15,IF($C$23="Actual",'GA Rates'!P15,0)))</f>
        <v>0</v>
      </c>
      <c r="H50" s="186">
        <f t="shared" si="1"/>
        <v>0</v>
      </c>
      <c r="I50" s="139">
        <f>VLOOKUP(B50,'GA Rates'!$M$3:$P$15,4,FALSE)</f>
        <v>9.4709999999999989E-2</v>
      </c>
      <c r="J50" s="188">
        <f t="shared" si="2"/>
        <v>0</v>
      </c>
      <c r="K50" s="189">
        <f t="shared" si="3"/>
        <v>0</v>
      </c>
      <c r="N50"/>
      <c r="O50"/>
      <c r="P50"/>
      <c r="Q50"/>
      <c r="R50"/>
      <c r="S50"/>
      <c r="T50"/>
      <c r="U50"/>
      <c r="V50"/>
      <c r="W50"/>
    </row>
    <row r="51" spans="1:23" s="1" customFormat="1" ht="30.75" thickBot="1" x14ac:dyDescent="0.3">
      <c r="B51" s="111" t="s">
        <v>86</v>
      </c>
      <c r="C51" s="185">
        <f>SUM(C39:C50)</f>
        <v>0</v>
      </c>
      <c r="D51" s="185">
        <f>SUM(D39:D50)</f>
        <v>0</v>
      </c>
      <c r="E51" s="185">
        <f>SUM(E39:E50)</f>
        <v>0</v>
      </c>
      <c r="F51" s="185">
        <f>SUM(F39:F50)</f>
        <v>0</v>
      </c>
      <c r="G51" s="37"/>
      <c r="H51" s="187">
        <f>SUM(H39:H50)</f>
        <v>0</v>
      </c>
      <c r="I51" s="37"/>
      <c r="J51" s="187">
        <f>SUM(J39:J50)</f>
        <v>0</v>
      </c>
      <c r="K51" s="190">
        <f>SUM(K39:K50)</f>
        <v>0</v>
      </c>
      <c r="N51"/>
      <c r="O51"/>
      <c r="P51"/>
      <c r="Q51"/>
      <c r="R51"/>
      <c r="S51"/>
      <c r="T51"/>
      <c r="U51"/>
      <c r="V51"/>
      <c r="W51"/>
    </row>
    <row r="52" spans="1:23" s="1" customFormat="1" ht="14.25" x14ac:dyDescent="0.2">
      <c r="G52" s="4"/>
      <c r="H52" s="4"/>
      <c r="I52" s="4"/>
      <c r="J52" s="63"/>
      <c r="K52" s="109"/>
      <c r="N52" s="29"/>
      <c r="O52" s="30"/>
      <c r="P52" s="30"/>
      <c r="Q52" s="30"/>
      <c r="R52" s="30"/>
      <c r="S52" s="30"/>
      <c r="T52" s="30"/>
      <c r="U52" s="30"/>
      <c r="V52" s="30"/>
      <c r="W52" s="30"/>
    </row>
    <row r="53" spans="1:23" s="1" customFormat="1" hidden="1" x14ac:dyDescent="0.25">
      <c r="G53" s="4"/>
      <c r="H53"/>
      <c r="I53"/>
      <c r="J53"/>
      <c r="K53"/>
      <c r="N53" s="29"/>
      <c r="O53" s="30"/>
      <c r="P53" s="30"/>
      <c r="Q53" s="30"/>
      <c r="R53" s="30"/>
      <c r="S53" s="30"/>
      <c r="T53" s="30"/>
      <c r="U53" s="30"/>
      <c r="V53" s="30"/>
      <c r="W53" s="30"/>
    </row>
    <row r="54" spans="1:23" s="1" customFormat="1" hidden="1" x14ac:dyDescent="0.25">
      <c r="G54" s="4"/>
      <c r="H54"/>
      <c r="I54"/>
      <c r="J54"/>
      <c r="K54"/>
      <c r="N54" s="29"/>
      <c r="O54" s="30"/>
      <c r="P54" s="30"/>
      <c r="Q54" s="30"/>
      <c r="R54" s="30"/>
      <c r="S54" s="30"/>
      <c r="T54" s="30"/>
      <c r="U54" s="30"/>
      <c r="V54" s="30"/>
      <c r="W54" s="30"/>
    </row>
    <row r="55" spans="1:23" s="1" customFormat="1" hidden="1" x14ac:dyDescent="0.25">
      <c r="G55" s="4"/>
      <c r="H55"/>
      <c r="I55"/>
      <c r="J55"/>
      <c r="K55"/>
      <c r="N55" s="29"/>
      <c r="O55" s="30"/>
      <c r="P55" s="30"/>
      <c r="Q55" s="30"/>
      <c r="R55" s="30"/>
      <c r="S55" s="30"/>
      <c r="T55" s="30"/>
      <c r="U55" s="30"/>
      <c r="V55" s="30"/>
      <c r="W55" s="30"/>
    </row>
    <row r="56" spans="1:23" s="1" customFormat="1" hidden="1" x14ac:dyDescent="0.25">
      <c r="G56" s="4"/>
      <c r="H56" s="230"/>
      <c r="I56" s="230"/>
      <c r="J56" s="230"/>
      <c r="K56" s="123"/>
      <c r="N56" s="29"/>
      <c r="O56" s="30"/>
      <c r="P56" s="30"/>
      <c r="Q56" s="30"/>
      <c r="R56" s="30"/>
      <c r="S56" s="30"/>
      <c r="T56" s="30"/>
      <c r="U56" s="30"/>
      <c r="V56" s="30"/>
      <c r="W56" s="30"/>
    </row>
    <row r="57" spans="1:23" s="1" customFormat="1" x14ac:dyDescent="0.25">
      <c r="H57" s="230" t="s">
        <v>171</v>
      </c>
      <c r="I57" s="230"/>
      <c r="J57" s="230"/>
      <c r="K57" s="134">
        <f>IFERROR(F51/D18,0)</f>
        <v>0</v>
      </c>
      <c r="N57" s="29"/>
      <c r="O57" s="30"/>
      <c r="P57" s="30"/>
      <c r="Q57" s="30"/>
      <c r="R57" s="30"/>
      <c r="S57" s="30"/>
      <c r="T57" s="30"/>
      <c r="U57" s="30"/>
      <c r="V57" s="30"/>
      <c r="W57" s="30"/>
    </row>
    <row r="58" spans="1:23" s="1" customFormat="1" ht="14.25" x14ac:dyDescent="0.2">
      <c r="N58" s="29"/>
      <c r="O58" s="30"/>
      <c r="P58" s="30"/>
      <c r="Q58" s="30"/>
      <c r="R58" s="30"/>
      <c r="S58" s="30"/>
      <c r="T58" s="30"/>
      <c r="U58" s="30"/>
      <c r="V58" s="30"/>
      <c r="W58" s="30"/>
    </row>
    <row r="59" spans="1:23" s="1" customFormat="1" x14ac:dyDescent="0.25">
      <c r="A59" s="1" t="s">
        <v>93</v>
      </c>
      <c r="B59" s="41" t="s">
        <v>88</v>
      </c>
      <c r="C59" s="2"/>
      <c r="K59" s="98"/>
      <c r="N59" s="29"/>
      <c r="O59" s="30"/>
      <c r="P59" s="30"/>
      <c r="Q59" s="30"/>
      <c r="R59" s="30"/>
      <c r="S59" s="30"/>
      <c r="T59" s="30"/>
      <c r="U59" s="30"/>
      <c r="V59" s="30"/>
      <c r="W59" s="30"/>
    </row>
    <row r="60" spans="1:23" s="1" customFormat="1" x14ac:dyDescent="0.25">
      <c r="B60" s="3"/>
      <c r="C60" s="2"/>
      <c r="K60" s="106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pans="1:23" s="1" customFormat="1" x14ac:dyDescent="0.25">
      <c r="A61" s="11"/>
      <c r="B61" s="136" t="s">
        <v>43</v>
      </c>
      <c r="C61" s="137" t="s">
        <v>183</v>
      </c>
      <c r="D61" s="222" t="s">
        <v>42</v>
      </c>
      <c r="E61" s="222"/>
      <c r="F61" s="222"/>
      <c r="G61" s="222"/>
      <c r="H61" s="222"/>
      <c r="I61" s="226" t="s">
        <v>190</v>
      </c>
      <c r="J61" s="227"/>
      <c r="K61" s="228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1:23" s="1" customFormat="1" ht="42" customHeight="1" x14ac:dyDescent="0.25">
      <c r="A62" s="233" t="s">
        <v>87</v>
      </c>
      <c r="B62" s="234"/>
      <c r="C62" s="191"/>
      <c r="D62" s="214"/>
      <c r="E62" s="215"/>
      <c r="F62" s="215"/>
      <c r="G62" s="215"/>
      <c r="H62" s="216"/>
      <c r="I62" s="153" t="s">
        <v>191</v>
      </c>
      <c r="J62" s="153" t="s">
        <v>192</v>
      </c>
      <c r="K62" s="153" t="s">
        <v>193</v>
      </c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1:23" s="1" customFormat="1" ht="28.5" x14ac:dyDescent="0.2">
      <c r="A63" s="64" t="s">
        <v>47</v>
      </c>
      <c r="B63" s="43" t="s">
        <v>177</v>
      </c>
      <c r="C63" s="191"/>
      <c r="D63" s="235"/>
      <c r="E63" s="235"/>
      <c r="F63" s="235"/>
      <c r="G63" s="235"/>
      <c r="H63" s="235"/>
      <c r="I63" s="141"/>
      <c r="J63" s="142"/>
      <c r="K63" s="195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1:23" s="1" customFormat="1" ht="28.5" x14ac:dyDescent="0.2">
      <c r="A64" s="64" t="s">
        <v>48</v>
      </c>
      <c r="B64" s="43" t="s">
        <v>178</v>
      </c>
      <c r="C64" s="191"/>
      <c r="D64" s="236"/>
      <c r="E64" s="237"/>
      <c r="F64" s="237"/>
      <c r="G64" s="237"/>
      <c r="H64" s="238"/>
      <c r="I64" s="141"/>
      <c r="J64" s="142"/>
      <c r="K64" s="195"/>
      <c r="L64" s="73"/>
      <c r="M64" s="73"/>
      <c r="N64" s="73"/>
      <c r="O64" s="73"/>
      <c r="P64" s="73"/>
    </row>
    <row r="65" spans="1:16" s="1" customFormat="1" ht="28.5" x14ac:dyDescent="0.2">
      <c r="A65" s="64" t="s">
        <v>61</v>
      </c>
      <c r="B65" s="43" t="s">
        <v>60</v>
      </c>
      <c r="C65" s="191"/>
      <c r="D65" s="235"/>
      <c r="E65" s="235"/>
      <c r="F65" s="235"/>
      <c r="G65" s="235"/>
      <c r="H65" s="235"/>
      <c r="I65" s="141"/>
      <c r="J65" s="142"/>
      <c r="K65" s="195"/>
      <c r="L65" s="73"/>
      <c r="M65" s="73"/>
      <c r="N65" s="73"/>
      <c r="O65" s="73"/>
      <c r="P65" s="73"/>
    </row>
    <row r="66" spans="1:16" s="1" customFormat="1" ht="28.5" x14ac:dyDescent="0.2">
      <c r="A66" s="64" t="s">
        <v>62</v>
      </c>
      <c r="B66" s="43" t="s">
        <v>59</v>
      </c>
      <c r="C66" s="191"/>
      <c r="D66" s="236"/>
      <c r="E66" s="237"/>
      <c r="F66" s="237"/>
      <c r="G66" s="237"/>
      <c r="H66" s="238"/>
      <c r="I66" s="141"/>
      <c r="J66" s="142"/>
      <c r="K66" s="195"/>
      <c r="L66" s="73"/>
      <c r="M66" s="73"/>
      <c r="N66" s="73"/>
      <c r="O66" s="73"/>
      <c r="P66" s="73"/>
    </row>
    <row r="67" spans="1:16" s="1" customFormat="1" ht="28.5" x14ac:dyDescent="0.2">
      <c r="A67" s="64" t="s">
        <v>65</v>
      </c>
      <c r="B67" s="43" t="s">
        <v>179</v>
      </c>
      <c r="C67" s="191"/>
      <c r="D67" s="235"/>
      <c r="E67" s="235"/>
      <c r="F67" s="235"/>
      <c r="G67" s="235"/>
      <c r="H67" s="235"/>
      <c r="I67" s="141"/>
      <c r="J67" s="142"/>
      <c r="K67" s="195"/>
      <c r="L67" s="73"/>
      <c r="M67" s="73"/>
      <c r="N67" s="73"/>
      <c r="O67" s="73"/>
      <c r="P67" s="73"/>
    </row>
    <row r="68" spans="1:16" s="1" customFormat="1" ht="28.5" x14ac:dyDescent="0.2">
      <c r="A68" s="64" t="s">
        <v>66</v>
      </c>
      <c r="B68" s="43" t="s">
        <v>180</v>
      </c>
      <c r="C68" s="191"/>
      <c r="D68" s="235"/>
      <c r="E68" s="235"/>
      <c r="F68" s="235"/>
      <c r="G68" s="235"/>
      <c r="H68" s="235"/>
      <c r="I68" s="141"/>
      <c r="J68" s="142"/>
      <c r="K68" s="195"/>
      <c r="L68" s="73"/>
      <c r="M68" s="73"/>
      <c r="N68" s="73"/>
      <c r="O68" s="73"/>
      <c r="P68" s="73"/>
    </row>
    <row r="69" spans="1:16" s="1" customFormat="1" ht="33.75" customHeight="1" x14ac:dyDescent="0.2">
      <c r="A69" s="64">
        <v>4</v>
      </c>
      <c r="B69" s="43" t="s">
        <v>64</v>
      </c>
      <c r="C69" s="191"/>
      <c r="D69" s="235"/>
      <c r="E69" s="235"/>
      <c r="F69" s="235"/>
      <c r="G69" s="235"/>
      <c r="H69" s="235"/>
      <c r="I69" s="141"/>
      <c r="J69" s="142"/>
      <c r="K69" s="195"/>
      <c r="L69" s="73"/>
      <c r="M69" s="73"/>
      <c r="N69" s="73"/>
      <c r="O69" s="73"/>
      <c r="P69" s="73"/>
    </row>
    <row r="70" spans="1:16" s="1" customFormat="1" ht="28.5" x14ac:dyDescent="0.2">
      <c r="A70" s="64">
        <v>5</v>
      </c>
      <c r="B70" s="43" t="s">
        <v>184</v>
      </c>
      <c r="C70" s="191"/>
      <c r="D70" s="235"/>
      <c r="E70" s="235"/>
      <c r="F70" s="235"/>
      <c r="G70" s="235"/>
      <c r="H70" s="235"/>
      <c r="I70" s="141"/>
      <c r="J70" s="142"/>
      <c r="K70" s="195"/>
      <c r="L70" s="73"/>
      <c r="M70" s="73"/>
      <c r="N70" s="73"/>
      <c r="O70" s="73"/>
      <c r="P70" s="73"/>
    </row>
    <row r="71" spans="1:16" s="1" customFormat="1" ht="28.5" x14ac:dyDescent="0.2">
      <c r="A71" s="48">
        <v>6</v>
      </c>
      <c r="B71" s="112" t="s">
        <v>89</v>
      </c>
      <c r="C71" s="191"/>
      <c r="D71" s="235"/>
      <c r="E71" s="235"/>
      <c r="F71" s="235"/>
      <c r="G71" s="235"/>
      <c r="H71" s="235"/>
      <c r="I71" s="141"/>
      <c r="J71" s="142"/>
      <c r="K71" s="195"/>
    </row>
    <row r="72" spans="1:16" s="1" customFormat="1" ht="14.25" x14ac:dyDescent="0.2">
      <c r="A72" s="48">
        <v>7</v>
      </c>
      <c r="B72" s="135" t="s">
        <v>181</v>
      </c>
      <c r="C72" s="191"/>
      <c r="D72" s="235"/>
      <c r="E72" s="235"/>
      <c r="F72" s="235"/>
      <c r="G72" s="235"/>
      <c r="H72" s="235"/>
      <c r="I72" s="141"/>
      <c r="J72" s="142"/>
      <c r="K72" s="195"/>
    </row>
    <row r="73" spans="1:16" s="1" customFormat="1" ht="14.25" x14ac:dyDescent="0.2">
      <c r="A73" s="48">
        <v>8</v>
      </c>
      <c r="B73" s="135" t="s">
        <v>182</v>
      </c>
      <c r="C73" s="191"/>
      <c r="D73" s="235"/>
      <c r="E73" s="235"/>
      <c r="F73" s="235"/>
      <c r="G73" s="235"/>
      <c r="H73" s="235"/>
      <c r="I73" s="141"/>
      <c r="J73" s="142"/>
      <c r="K73" s="195"/>
    </row>
    <row r="74" spans="1:16" s="1" customFormat="1" ht="14.25" x14ac:dyDescent="0.2">
      <c r="A74" s="48">
        <v>9</v>
      </c>
      <c r="B74" s="143"/>
      <c r="C74" s="191"/>
      <c r="D74" s="236"/>
      <c r="E74" s="237"/>
      <c r="F74" s="237"/>
      <c r="G74" s="237"/>
      <c r="H74" s="238"/>
      <c r="I74" s="141"/>
      <c r="J74" s="142"/>
      <c r="K74" s="195"/>
    </row>
    <row r="75" spans="1:16" s="1" customFormat="1" ht="14.25" x14ac:dyDescent="0.2">
      <c r="A75" s="48">
        <v>10</v>
      </c>
      <c r="B75" s="143"/>
      <c r="C75" s="191"/>
      <c r="D75" s="235"/>
      <c r="E75" s="235"/>
      <c r="F75" s="235"/>
      <c r="G75" s="235"/>
      <c r="H75" s="235"/>
      <c r="I75" s="141"/>
      <c r="J75" s="142"/>
      <c r="K75" s="195"/>
    </row>
    <row r="76" spans="1:16" s="1" customFormat="1" x14ac:dyDescent="0.2">
      <c r="A76" s="154"/>
      <c r="B76" s="154"/>
      <c r="C76" s="154"/>
      <c r="D76" s="154"/>
      <c r="E76" s="154"/>
      <c r="F76" s="154"/>
      <c r="G76" s="154"/>
      <c r="H76" s="229" t="s">
        <v>194</v>
      </c>
      <c r="I76" s="229"/>
      <c r="J76" s="229"/>
      <c r="K76" s="194">
        <f>SUM(K63:K75)</f>
        <v>0</v>
      </c>
    </row>
    <row r="77" spans="1:16" s="1" customFormat="1" ht="30" x14ac:dyDescent="0.25">
      <c r="A77" s="1" t="s">
        <v>94</v>
      </c>
      <c r="B77" s="9" t="s">
        <v>84</v>
      </c>
      <c r="C77" s="192">
        <f>SUM(C62:C75)</f>
        <v>0</v>
      </c>
      <c r="D77" s="25"/>
      <c r="E77" s="25"/>
      <c r="F77" s="25"/>
      <c r="G77" s="25"/>
    </row>
    <row r="78" spans="1:16" s="1" customFormat="1" ht="30" x14ac:dyDescent="0.25">
      <c r="B78" s="120" t="s">
        <v>85</v>
      </c>
      <c r="C78" s="193">
        <f>K51</f>
        <v>0</v>
      </c>
      <c r="D78" s="25"/>
      <c r="E78" s="25"/>
      <c r="F78" s="25"/>
      <c r="G78" s="25"/>
    </row>
    <row r="79" spans="1:16" s="1" customFormat="1" x14ac:dyDescent="0.25">
      <c r="B79" s="66" t="s">
        <v>24</v>
      </c>
      <c r="C79" s="194">
        <f>C77-C78</f>
        <v>0</v>
      </c>
    </row>
    <row r="80" spans="1:16" s="1" customFormat="1" ht="30.75" thickBot="1" x14ac:dyDescent="0.3">
      <c r="B80" s="66" t="s">
        <v>69</v>
      </c>
      <c r="C80" s="138">
        <f>IF(ISERROR(C79/J51),0,C79/J51)</f>
        <v>0</v>
      </c>
      <c r="D80" s="87" t="str">
        <f>IF(AND(C80&lt;0.01,C80&gt;-0.01),"","Unresolved differences of greater than + or - 1% should be explained")</f>
        <v/>
      </c>
      <c r="F80" s="73"/>
      <c r="G80" s="35"/>
      <c r="H80" s="35"/>
      <c r="I80" s="35"/>
      <c r="J80" s="35"/>
      <c r="K80" s="35"/>
    </row>
    <row r="81" spans="2:7" s="1" customFormat="1" ht="15.75" thickTop="1" x14ac:dyDescent="0.25">
      <c r="B81" s="2"/>
      <c r="C81" s="50"/>
      <c r="D81" s="53"/>
      <c r="G81" s="73"/>
    </row>
    <row r="82" spans="2:7" s="1" customFormat="1" x14ac:dyDescent="0.25">
      <c r="B82" s="2"/>
      <c r="C82" s="50"/>
      <c r="D82" s="34"/>
    </row>
    <row r="83" spans="2:7" s="1" customFormat="1" ht="14.25" x14ac:dyDescent="0.2"/>
    <row r="84" spans="2:7" s="1" customFormat="1" ht="14.25" x14ac:dyDescent="0.2"/>
  </sheetData>
  <sheetProtection algorithmName="SHA-512" hashValue="Kj4PGTwKeHJVdLMWYSyWE94/oyWNlEFjsa9CGwcolrsojeFPDdBnizmTcG0CY+KOypDc1qAYNCHYLUPPlg1Bww==" saltValue="3we2OcId9SIFkRTltrYSTQ==" spinCount="100000" sheet="1" objects="1" scenarios="1"/>
  <mergeCells count="24">
    <mergeCell ref="D65:H65"/>
    <mergeCell ref="D66:H66"/>
    <mergeCell ref="D75:H75"/>
    <mergeCell ref="D70:H70"/>
    <mergeCell ref="D71:H71"/>
    <mergeCell ref="D72:H72"/>
    <mergeCell ref="D73:H73"/>
    <mergeCell ref="D74:H74"/>
    <mergeCell ref="I61:K61"/>
    <mergeCell ref="H76:J76"/>
    <mergeCell ref="B13:C13"/>
    <mergeCell ref="E13:F13"/>
    <mergeCell ref="B19:H19"/>
    <mergeCell ref="H56:J56"/>
    <mergeCell ref="H57:J57"/>
    <mergeCell ref="B25:F25"/>
    <mergeCell ref="A62:B62"/>
    <mergeCell ref="D61:H61"/>
    <mergeCell ref="D67:H67"/>
    <mergeCell ref="D68:H68"/>
    <mergeCell ref="D69:H69"/>
    <mergeCell ref="D62:H62"/>
    <mergeCell ref="D63:H63"/>
    <mergeCell ref="D64:H64"/>
  </mergeCells>
  <dataValidations count="2">
    <dataValidation type="list" sqref="C23">
      <formula1>"1st Estimate, 2nd Estimate, Actual"</formula1>
    </dataValidation>
    <dataValidation type="list" allowBlank="1" showInputMessage="1" showErrorMessage="1" sqref="G25 I63:I75">
      <formula1>"Yes,No"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2:W84"/>
  <sheetViews>
    <sheetView showGridLines="0" workbookViewId="0">
      <selection activeCell="D14" sqref="D14"/>
    </sheetView>
  </sheetViews>
  <sheetFormatPr defaultColWidth="9.140625" defaultRowHeight="15" x14ac:dyDescent="0.25"/>
  <cols>
    <col min="1" max="1" width="10.28515625" customWidth="1"/>
    <col min="2" max="2" width="53.85546875" customWidth="1"/>
    <col min="3" max="3" width="28.140625" customWidth="1"/>
    <col min="4" max="4" width="23.140625" customWidth="1"/>
    <col min="5" max="5" width="19.140625" customWidth="1"/>
    <col min="6" max="6" width="24.42578125" customWidth="1"/>
    <col min="7" max="7" width="15.85546875" customWidth="1"/>
    <col min="8" max="8" width="18.140625" customWidth="1"/>
    <col min="9" max="11" width="20.5703125" customWidth="1"/>
    <col min="12" max="12" width="10.7109375" customWidth="1"/>
    <col min="13" max="13" width="10.28515625" customWidth="1"/>
    <col min="14" max="14" width="11.85546875" customWidth="1"/>
    <col min="15" max="15" width="10.7109375" customWidth="1"/>
    <col min="16" max="16" width="10.28515625" customWidth="1"/>
    <col min="17" max="17" width="10.7109375" customWidth="1"/>
    <col min="18" max="18" width="10.5703125" customWidth="1"/>
    <col min="19" max="19" width="11" customWidth="1"/>
    <col min="20" max="20" width="13" customWidth="1"/>
    <col min="21" max="21" width="10.85546875" customWidth="1"/>
    <col min="22" max="22" width="11.28515625" customWidth="1"/>
  </cols>
  <sheetData>
    <row r="12" spans="1:19" s="1" customFormat="1" x14ac:dyDescent="0.2">
      <c r="A12" s="4" t="s">
        <v>33</v>
      </c>
      <c r="B12" s="22" t="s">
        <v>78</v>
      </c>
      <c r="C12" s="21"/>
      <c r="D12" s="21"/>
      <c r="E12" s="21"/>
      <c r="F12" s="21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1:19" s="1" customFormat="1" x14ac:dyDescent="0.2">
      <c r="A13" s="4"/>
      <c r="B13" s="217" t="s">
        <v>25</v>
      </c>
      <c r="C13" s="217"/>
      <c r="D13" s="167">
        <v>2016</v>
      </c>
      <c r="E13" s="218"/>
      <c r="F13" s="219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s="1" customFormat="1" thickBot="1" x14ac:dyDescent="0.25">
      <c r="A14" s="4"/>
      <c r="B14" s="5" t="s">
        <v>3</v>
      </c>
      <c r="C14" s="5" t="s">
        <v>2</v>
      </c>
      <c r="D14" s="178">
        <f>D15+D16</f>
        <v>0</v>
      </c>
      <c r="E14" s="6" t="s">
        <v>0</v>
      </c>
      <c r="F14" s="7">
        <v>1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s="1" customFormat="1" ht="14.25" x14ac:dyDescent="0.2">
      <c r="B15" s="5" t="s">
        <v>7</v>
      </c>
      <c r="C15" s="5" t="s">
        <v>1</v>
      </c>
      <c r="D15" s="179"/>
      <c r="E15" s="6" t="s">
        <v>0</v>
      </c>
      <c r="F15" s="8">
        <f>IFERROR(D15/$D$14,0)</f>
        <v>0</v>
      </c>
    </row>
    <row r="16" spans="1:19" s="1" customFormat="1" thickBot="1" x14ac:dyDescent="0.25">
      <c r="B16" s="5" t="s">
        <v>8</v>
      </c>
      <c r="C16" s="5" t="s">
        <v>6</v>
      </c>
      <c r="D16" s="178">
        <f>D17+D18</f>
        <v>0</v>
      </c>
      <c r="E16" s="6" t="s">
        <v>0</v>
      </c>
      <c r="F16" s="8">
        <f>IFERROR(D16/$D$14,0)</f>
        <v>0</v>
      </c>
    </row>
    <row r="17" spans="1:11" s="1" customFormat="1" ht="14.25" x14ac:dyDescent="0.2">
      <c r="B17" s="5" t="s">
        <v>9</v>
      </c>
      <c r="C17" s="5" t="s">
        <v>4</v>
      </c>
      <c r="D17" s="179"/>
      <c r="E17" s="6" t="s">
        <v>0</v>
      </c>
      <c r="F17" s="8">
        <f>IFERROR(D17/$D$14,0)</f>
        <v>0</v>
      </c>
    </row>
    <row r="18" spans="1:11" s="1" customFormat="1" ht="14.25" x14ac:dyDescent="0.2">
      <c r="B18" s="5" t="s">
        <v>57</v>
      </c>
      <c r="C18" s="5" t="s">
        <v>5</v>
      </c>
      <c r="D18" s="180"/>
      <c r="E18" s="6" t="s">
        <v>0</v>
      </c>
      <c r="F18" s="8">
        <f>IFERROR(D18/$D$14,0)</f>
        <v>0</v>
      </c>
      <c r="G18" s="29"/>
      <c r="H18" s="29"/>
    </row>
    <row r="19" spans="1:11" s="1" customFormat="1" ht="34.5" customHeight="1" x14ac:dyDescent="0.2">
      <c r="B19" s="220" t="s">
        <v>73</v>
      </c>
      <c r="C19" s="220"/>
      <c r="D19" s="220"/>
      <c r="E19" s="220"/>
      <c r="F19" s="220"/>
      <c r="G19" s="221"/>
      <c r="H19" s="221"/>
    </row>
    <row r="20" spans="1:11" s="1" customFormat="1" ht="14.25" x14ac:dyDescent="0.2">
      <c r="D20" s="103"/>
      <c r="E20" s="35"/>
      <c r="F20" s="35"/>
      <c r="G20" s="35"/>
    </row>
    <row r="21" spans="1:11" s="1" customFormat="1" x14ac:dyDescent="0.25">
      <c r="A21" s="1" t="s">
        <v>34</v>
      </c>
      <c r="B21" s="3" t="s">
        <v>40</v>
      </c>
    </row>
    <row r="22" spans="1:11" s="1" customFormat="1" x14ac:dyDescent="0.25">
      <c r="B22" s="3"/>
    </row>
    <row r="23" spans="1:11" s="1" customFormat="1" x14ac:dyDescent="0.25">
      <c r="B23" s="2" t="s">
        <v>22</v>
      </c>
      <c r="C23" s="141"/>
      <c r="E23" s="73"/>
      <c r="F23" s="35"/>
      <c r="G23" s="35"/>
      <c r="H23" s="35"/>
      <c r="I23" s="35"/>
      <c r="J23" s="35"/>
      <c r="K23" s="35"/>
    </row>
    <row r="24" spans="1:11" s="1" customFormat="1" ht="14.25" x14ac:dyDescent="0.2">
      <c r="E24" s="73"/>
      <c r="F24" s="35"/>
      <c r="G24" s="35"/>
      <c r="H24" s="35"/>
      <c r="I24" s="35"/>
      <c r="J24" s="35"/>
      <c r="K24" s="35"/>
    </row>
    <row r="25" spans="1:11" s="1" customFormat="1" x14ac:dyDescent="0.25">
      <c r="B25" s="231" t="s">
        <v>174</v>
      </c>
      <c r="C25" s="232"/>
      <c r="D25" s="232"/>
      <c r="E25" s="232"/>
      <c r="F25" s="232"/>
      <c r="G25" s="141"/>
    </row>
    <row r="26" spans="1:11" s="1" customFormat="1" ht="15" customHeight="1" x14ac:dyDescent="0.25">
      <c r="B26" s="36"/>
      <c r="C26" s="36"/>
      <c r="D26" s="36"/>
      <c r="E26" s="36"/>
      <c r="F26" s="36"/>
      <c r="G26" s="36"/>
      <c r="H26" s="36"/>
    </row>
    <row r="27" spans="1:11" s="1" customFormat="1" ht="15" hidden="1" customHeight="1" x14ac:dyDescent="0.25">
      <c r="B27" s="36"/>
      <c r="C27" s="36"/>
      <c r="D27" s="36"/>
      <c r="E27" s="36"/>
      <c r="F27" s="36"/>
      <c r="G27" s="36"/>
      <c r="H27" s="36"/>
    </row>
    <row r="28" spans="1:11" s="1" customFormat="1" ht="15" hidden="1" customHeight="1" x14ac:dyDescent="0.25">
      <c r="B28" s="36"/>
      <c r="C28" s="36"/>
      <c r="D28" s="36"/>
      <c r="E28" s="36"/>
      <c r="F28" s="36"/>
      <c r="G28" s="36"/>
      <c r="H28" s="36"/>
    </row>
    <row r="29" spans="1:11" s="1" customFormat="1" ht="15" hidden="1" customHeight="1" x14ac:dyDescent="0.25">
      <c r="B29" s="36"/>
      <c r="C29" s="36"/>
      <c r="D29" s="36"/>
      <c r="E29" s="36"/>
      <c r="F29" s="36"/>
      <c r="G29" s="36"/>
      <c r="H29" s="36"/>
    </row>
    <row r="30" spans="1:11" s="1" customFormat="1" ht="14.25" hidden="1" customHeight="1" x14ac:dyDescent="0.25">
      <c r="B30" s="36"/>
      <c r="C30" s="36"/>
      <c r="D30" s="36"/>
      <c r="E30" s="36"/>
      <c r="F30" s="36"/>
      <c r="G30" s="36"/>
      <c r="H30" s="36"/>
    </row>
    <row r="31" spans="1:11" s="1" customFormat="1" ht="14.25" hidden="1" customHeight="1" x14ac:dyDescent="0.25">
      <c r="B31" s="36"/>
      <c r="C31" s="36"/>
      <c r="D31" s="36"/>
      <c r="E31" s="36"/>
      <c r="F31" s="36"/>
      <c r="G31" s="36"/>
      <c r="H31" s="36"/>
    </row>
    <row r="32" spans="1:11" s="35" customFormat="1" ht="14.25" hidden="1" customHeight="1" x14ac:dyDescent="0.25">
      <c r="B32" s="36"/>
      <c r="C32" s="36"/>
      <c r="D32" s="36"/>
      <c r="E32" s="36"/>
      <c r="F32" s="36"/>
      <c r="G32" s="36"/>
      <c r="H32" s="36"/>
    </row>
    <row r="33" spans="1:23" s="35" customFormat="1" ht="14.25" hidden="1" customHeight="1" x14ac:dyDescent="0.25">
      <c r="B33" s="36"/>
      <c r="C33" s="36"/>
      <c r="D33" s="36"/>
      <c r="E33" s="36"/>
      <c r="F33" s="36"/>
      <c r="G33" s="36"/>
      <c r="H33" s="36"/>
    </row>
    <row r="34" spans="1:23" s="1" customFormat="1" ht="14.25" x14ac:dyDescent="0.2"/>
    <row r="35" spans="1:23" s="1" customFormat="1" x14ac:dyDescent="0.25">
      <c r="A35" s="1" t="s">
        <v>35</v>
      </c>
      <c r="B35" s="41" t="s">
        <v>92</v>
      </c>
      <c r="C35" s="3"/>
    </row>
    <row r="36" spans="1:23" s="1" customFormat="1" ht="15.75" thickBot="1" x14ac:dyDescent="0.3">
      <c r="B36" s="2" t="s">
        <v>25</v>
      </c>
      <c r="C36" s="168">
        <v>2016</v>
      </c>
      <c r="D36" s="73"/>
      <c r="E36" s="73"/>
      <c r="F36" s="74"/>
      <c r="G36" s="33"/>
      <c r="H36" s="33"/>
      <c r="I36" s="33"/>
      <c r="J36" s="33"/>
      <c r="K36" s="33"/>
      <c r="N36"/>
      <c r="O36"/>
      <c r="P36"/>
      <c r="Q36"/>
      <c r="R36"/>
      <c r="S36"/>
      <c r="T36"/>
      <c r="U36"/>
      <c r="V36"/>
      <c r="W36"/>
    </row>
    <row r="37" spans="1:23" s="9" customFormat="1" ht="80.25" customHeight="1" thickBot="1" x14ac:dyDescent="0.3">
      <c r="B37" s="44" t="s">
        <v>38</v>
      </c>
      <c r="C37" s="56" t="s">
        <v>91</v>
      </c>
      <c r="D37" s="75" t="s">
        <v>79</v>
      </c>
      <c r="E37" s="76" t="s">
        <v>80</v>
      </c>
      <c r="F37" s="61" t="s">
        <v>82</v>
      </c>
      <c r="G37" s="26" t="s">
        <v>45</v>
      </c>
      <c r="H37" s="26" t="s">
        <v>23</v>
      </c>
      <c r="I37" s="26" t="s">
        <v>46</v>
      </c>
      <c r="J37" s="26" t="s">
        <v>72</v>
      </c>
      <c r="K37" s="62" t="s">
        <v>74</v>
      </c>
      <c r="N37"/>
      <c r="O37"/>
      <c r="P37"/>
      <c r="Q37"/>
      <c r="R37"/>
      <c r="S37"/>
      <c r="T37"/>
      <c r="U37"/>
      <c r="V37"/>
      <c r="W37"/>
    </row>
    <row r="38" spans="1:23" s="9" customFormat="1" x14ac:dyDescent="0.25">
      <c r="B38" s="12"/>
      <c r="C38" s="57" t="s">
        <v>39</v>
      </c>
      <c r="D38" s="57" t="s">
        <v>37</v>
      </c>
      <c r="E38" s="58" t="s">
        <v>49</v>
      </c>
      <c r="F38" s="58" t="s">
        <v>50</v>
      </c>
      <c r="G38" s="58" t="s">
        <v>51</v>
      </c>
      <c r="H38" s="59" t="s">
        <v>52</v>
      </c>
      <c r="I38" s="58" t="s">
        <v>53</v>
      </c>
      <c r="J38" s="59" t="s">
        <v>54</v>
      </c>
      <c r="K38" s="60" t="s">
        <v>55</v>
      </c>
      <c r="N38"/>
      <c r="O38"/>
      <c r="P38"/>
      <c r="Q38"/>
      <c r="R38"/>
      <c r="S38"/>
      <c r="T38"/>
      <c r="U38"/>
      <c r="V38"/>
      <c r="W38"/>
    </row>
    <row r="39" spans="1:23" s="1" customFormat="1" x14ac:dyDescent="0.25">
      <c r="B39" s="13" t="s">
        <v>10</v>
      </c>
      <c r="C39" s="181"/>
      <c r="D39" s="181"/>
      <c r="E39" s="182"/>
      <c r="F39" s="183">
        <f>C39-D39+E39</f>
        <v>0</v>
      </c>
      <c r="G39" s="139">
        <f>IF($C$23="1st Estimate",'GA Rates'!J4,IF($C$23="2nd Estimate",'GA Rates'!K4,IF($C$23="Actual",'GA Rates'!L4,0)))</f>
        <v>0</v>
      </c>
      <c r="H39" s="186">
        <f>F39*G39</f>
        <v>0</v>
      </c>
      <c r="I39" s="139">
        <f>VLOOKUP(B39,'GA Rates'!$I$3:$L$15,4,FALSE)</f>
        <v>9.1789999999999997E-2</v>
      </c>
      <c r="J39" s="188">
        <f>F39*I39</f>
        <v>0</v>
      </c>
      <c r="K39" s="189">
        <f>J39-H39</f>
        <v>0</v>
      </c>
      <c r="N39"/>
      <c r="O39"/>
      <c r="P39"/>
      <c r="Q39"/>
      <c r="R39"/>
      <c r="S39"/>
      <c r="T39"/>
      <c r="U39"/>
      <c r="V39"/>
      <c r="W39"/>
    </row>
    <row r="40" spans="1:23" s="1" customFormat="1" x14ac:dyDescent="0.25">
      <c r="B40" s="13" t="s">
        <v>11</v>
      </c>
      <c r="C40" s="181"/>
      <c r="D40" s="181"/>
      <c r="E40" s="182"/>
      <c r="F40" s="183">
        <f t="shared" ref="F40:F50" si="0">C40-D40+E40</f>
        <v>0</v>
      </c>
      <c r="G40" s="139">
        <f>IF($C$23="1st Estimate",'GA Rates'!J5,IF($C$23="2nd Estimate",'GA Rates'!K5,IF($C$23="Actual",'GA Rates'!L5,0)))</f>
        <v>0</v>
      </c>
      <c r="H40" s="186">
        <f t="shared" ref="H40:H50" si="1">F40*G40</f>
        <v>0</v>
      </c>
      <c r="I40" s="139">
        <f>VLOOKUP(B40,'GA Rates'!$I$3:$L$15,4,FALSE)</f>
        <v>9.851E-2</v>
      </c>
      <c r="J40" s="188">
        <f t="shared" ref="J40:J50" si="2">F40*I40</f>
        <v>0</v>
      </c>
      <c r="K40" s="189">
        <f t="shared" ref="K40:K50" si="3">J40-H40</f>
        <v>0</v>
      </c>
      <c r="N40"/>
      <c r="O40"/>
      <c r="P40"/>
      <c r="Q40"/>
      <c r="R40"/>
      <c r="S40"/>
      <c r="T40"/>
      <c r="U40"/>
      <c r="V40"/>
      <c r="W40"/>
    </row>
    <row r="41" spans="1:23" s="1" customFormat="1" x14ac:dyDescent="0.25">
      <c r="B41" s="13" t="s">
        <v>12</v>
      </c>
      <c r="C41" s="181"/>
      <c r="D41" s="181"/>
      <c r="E41" s="182"/>
      <c r="F41" s="183">
        <f t="shared" si="0"/>
        <v>0</v>
      </c>
      <c r="G41" s="139">
        <f>IF($C$23="1st Estimate",'GA Rates'!J6,IF($C$23="2nd Estimate",'GA Rates'!K6,IF($C$23="Actual",'GA Rates'!L6,0)))</f>
        <v>0</v>
      </c>
      <c r="H41" s="186">
        <f t="shared" si="1"/>
        <v>0</v>
      </c>
      <c r="I41" s="139">
        <f>VLOOKUP(B41,'GA Rates'!$I$3:$L$15,4,FALSE)</f>
        <v>0.1061</v>
      </c>
      <c r="J41" s="188">
        <f t="shared" si="2"/>
        <v>0</v>
      </c>
      <c r="K41" s="189">
        <f t="shared" si="3"/>
        <v>0</v>
      </c>
      <c r="N41"/>
      <c r="O41"/>
      <c r="P41"/>
      <c r="Q41"/>
      <c r="R41"/>
      <c r="S41"/>
      <c r="T41"/>
      <c r="U41"/>
      <c r="V41"/>
      <c r="W41"/>
    </row>
    <row r="42" spans="1:23" s="1" customFormat="1" x14ac:dyDescent="0.25">
      <c r="B42" s="13" t="s">
        <v>13</v>
      </c>
      <c r="C42" s="181"/>
      <c r="D42" s="181"/>
      <c r="E42" s="182"/>
      <c r="F42" s="183">
        <f t="shared" si="0"/>
        <v>0</v>
      </c>
      <c r="G42" s="139">
        <f>IF($C$23="1st Estimate",'GA Rates'!J7,IF($C$23="2nd Estimate",'GA Rates'!K7,IF($C$23="Actual",'GA Rates'!L7,0)))</f>
        <v>0</v>
      </c>
      <c r="H42" s="186">
        <f t="shared" si="1"/>
        <v>0</v>
      </c>
      <c r="I42" s="139">
        <f>VLOOKUP(B42,'GA Rates'!$I$3:$L$15,4,FALSE)</f>
        <v>0.11132</v>
      </c>
      <c r="J42" s="188">
        <f t="shared" si="2"/>
        <v>0</v>
      </c>
      <c r="K42" s="189">
        <f t="shared" si="3"/>
        <v>0</v>
      </c>
      <c r="N42"/>
      <c r="O42"/>
      <c r="P42"/>
      <c r="Q42"/>
      <c r="R42"/>
      <c r="S42"/>
      <c r="T42"/>
      <c r="U42"/>
      <c r="V42"/>
      <c r="W42"/>
    </row>
    <row r="43" spans="1:23" s="1" customFormat="1" x14ac:dyDescent="0.25">
      <c r="B43" s="13" t="s">
        <v>14</v>
      </c>
      <c r="C43" s="181"/>
      <c r="D43" s="181"/>
      <c r="E43" s="182"/>
      <c r="F43" s="183">
        <f t="shared" si="0"/>
        <v>0</v>
      </c>
      <c r="G43" s="139">
        <f>IF($C$23="1st Estimate",'GA Rates'!J8,IF($C$23="2nd Estimate",'GA Rates'!K8,IF($C$23="Actual",'GA Rates'!L8,0)))</f>
        <v>0</v>
      </c>
      <c r="H43" s="186">
        <f t="shared" si="1"/>
        <v>0</v>
      </c>
      <c r="I43" s="139">
        <f>VLOOKUP(B43,'GA Rates'!$I$3:$L$15,4,FALSE)</f>
        <v>0.10749</v>
      </c>
      <c r="J43" s="188">
        <f t="shared" si="2"/>
        <v>0</v>
      </c>
      <c r="K43" s="189">
        <f t="shared" si="3"/>
        <v>0</v>
      </c>
      <c r="N43"/>
      <c r="O43"/>
      <c r="P43"/>
      <c r="Q43"/>
      <c r="R43"/>
      <c r="S43"/>
      <c r="T43"/>
      <c r="U43"/>
      <c r="V43"/>
      <c r="W43"/>
    </row>
    <row r="44" spans="1:23" s="1" customFormat="1" x14ac:dyDescent="0.25">
      <c r="B44" s="13" t="s">
        <v>15</v>
      </c>
      <c r="C44" s="181"/>
      <c r="D44" s="181"/>
      <c r="E44" s="182"/>
      <c r="F44" s="183">
        <f t="shared" si="0"/>
        <v>0</v>
      </c>
      <c r="G44" s="139">
        <f>IF($C$23="1st Estimate",'GA Rates'!J9,IF($C$23="2nd Estimate",'GA Rates'!K9,IF($C$23="Actual",'GA Rates'!L9,0)))</f>
        <v>0</v>
      </c>
      <c r="H44" s="186">
        <f t="shared" si="1"/>
        <v>0</v>
      </c>
      <c r="I44" s="139">
        <f>VLOOKUP(B44,'GA Rates'!$I$3:$L$15,4,FALSE)</f>
        <v>9.5449999999999993E-2</v>
      </c>
      <c r="J44" s="188">
        <f t="shared" si="2"/>
        <v>0</v>
      </c>
      <c r="K44" s="189">
        <f t="shared" si="3"/>
        <v>0</v>
      </c>
      <c r="N44"/>
      <c r="O44"/>
      <c r="P44"/>
      <c r="Q44"/>
      <c r="R44"/>
      <c r="S44"/>
      <c r="T44"/>
      <c r="U44"/>
      <c r="V44"/>
      <c r="W44"/>
    </row>
    <row r="45" spans="1:23" s="1" customFormat="1" x14ac:dyDescent="0.25">
      <c r="B45" s="13" t="s">
        <v>16</v>
      </c>
      <c r="C45" s="182"/>
      <c r="D45" s="181"/>
      <c r="E45" s="182"/>
      <c r="F45" s="183">
        <f t="shared" si="0"/>
        <v>0</v>
      </c>
      <c r="G45" s="139">
        <f>IF($C$23="1st Estimate",'GA Rates'!J10,IF($C$23="2nd Estimate",'GA Rates'!K10,IF($C$23="Actual",'GA Rates'!L10,0)))</f>
        <v>0</v>
      </c>
      <c r="H45" s="186">
        <f t="shared" si="1"/>
        <v>0</v>
      </c>
      <c r="I45" s="139">
        <f>VLOOKUP(B45,'GA Rates'!$I$3:$L$15,4,FALSE)</f>
        <v>8.3059999999999995E-2</v>
      </c>
      <c r="J45" s="188">
        <f t="shared" si="2"/>
        <v>0</v>
      </c>
      <c r="K45" s="189">
        <f t="shared" si="3"/>
        <v>0</v>
      </c>
      <c r="N45"/>
      <c r="O45"/>
      <c r="P45"/>
      <c r="Q45"/>
      <c r="R45"/>
      <c r="S45"/>
      <c r="T45"/>
      <c r="U45"/>
      <c r="V45"/>
      <c r="W45"/>
    </row>
    <row r="46" spans="1:23" s="1" customFormat="1" x14ac:dyDescent="0.25">
      <c r="B46" s="13" t="s">
        <v>17</v>
      </c>
      <c r="C46" s="182"/>
      <c r="D46" s="181"/>
      <c r="E46" s="182"/>
      <c r="F46" s="183">
        <f t="shared" si="0"/>
        <v>0</v>
      </c>
      <c r="G46" s="139">
        <f>IF($C$23="1st Estimate",'GA Rates'!J11,IF($C$23="2nd Estimate",'GA Rates'!K11,IF($C$23="Actual",'GA Rates'!L11,0)))</f>
        <v>0</v>
      </c>
      <c r="H46" s="186">
        <f t="shared" si="1"/>
        <v>0</v>
      </c>
      <c r="I46" s="139">
        <f>VLOOKUP(B46,'GA Rates'!$I$3:$L$15,4,FALSE)</f>
        <v>7.1029999999999996E-2</v>
      </c>
      <c r="J46" s="188">
        <f t="shared" si="2"/>
        <v>0</v>
      </c>
      <c r="K46" s="189">
        <f t="shared" si="3"/>
        <v>0</v>
      </c>
      <c r="N46"/>
      <c r="O46"/>
      <c r="P46"/>
      <c r="Q46"/>
      <c r="R46"/>
      <c r="S46"/>
      <c r="T46"/>
      <c r="U46"/>
      <c r="V46"/>
      <c r="W46"/>
    </row>
    <row r="47" spans="1:23" s="1" customFormat="1" x14ac:dyDescent="0.25">
      <c r="B47" s="13" t="s">
        <v>18</v>
      </c>
      <c r="C47" s="182"/>
      <c r="D47" s="181"/>
      <c r="E47" s="182"/>
      <c r="F47" s="183">
        <f t="shared" si="0"/>
        <v>0</v>
      </c>
      <c r="G47" s="139">
        <f>IF($C$23="1st Estimate",'GA Rates'!J12,IF($C$23="2nd Estimate",'GA Rates'!K12,IF($C$23="Actual",'GA Rates'!L12,0)))</f>
        <v>0</v>
      </c>
      <c r="H47" s="186">
        <f t="shared" si="1"/>
        <v>0</v>
      </c>
      <c r="I47" s="139">
        <f>VLOOKUP(B47,'GA Rates'!$I$3:$L$15,4,FALSE)</f>
        <v>9.5310000000000006E-2</v>
      </c>
      <c r="J47" s="188">
        <f t="shared" si="2"/>
        <v>0</v>
      </c>
      <c r="K47" s="189">
        <f t="shared" si="3"/>
        <v>0</v>
      </c>
      <c r="N47"/>
      <c r="O47"/>
      <c r="P47"/>
      <c r="Q47"/>
      <c r="R47"/>
      <c r="S47"/>
      <c r="T47"/>
      <c r="U47"/>
      <c r="V47"/>
      <c r="W47"/>
    </row>
    <row r="48" spans="1:23" s="1" customFormat="1" x14ac:dyDescent="0.25">
      <c r="B48" s="13" t="s">
        <v>19</v>
      </c>
      <c r="C48" s="182"/>
      <c r="D48" s="181"/>
      <c r="E48" s="182"/>
      <c r="F48" s="183">
        <f t="shared" si="0"/>
        <v>0</v>
      </c>
      <c r="G48" s="139">
        <f>IF($C$23="1st Estimate",'GA Rates'!J13,IF($C$23="2nd Estimate",'GA Rates'!K13,IF($C$23="Actual",'GA Rates'!L13,0)))</f>
        <v>0</v>
      </c>
      <c r="H48" s="186">
        <f t="shared" si="1"/>
        <v>0</v>
      </c>
      <c r="I48" s="139">
        <f>VLOOKUP(B48,'GA Rates'!$I$3:$L$15,4,FALSE)</f>
        <v>0.11226</v>
      </c>
      <c r="J48" s="188">
        <f t="shared" si="2"/>
        <v>0</v>
      </c>
      <c r="K48" s="189">
        <f t="shared" si="3"/>
        <v>0</v>
      </c>
      <c r="N48"/>
      <c r="O48"/>
      <c r="P48"/>
      <c r="Q48"/>
      <c r="R48"/>
      <c r="S48"/>
      <c r="T48"/>
      <c r="U48"/>
      <c r="V48"/>
      <c r="W48"/>
    </row>
    <row r="49" spans="1:23" s="1" customFormat="1" x14ac:dyDescent="0.25">
      <c r="B49" s="13" t="s">
        <v>20</v>
      </c>
      <c r="C49" s="182"/>
      <c r="D49" s="181"/>
      <c r="E49" s="182"/>
      <c r="F49" s="183">
        <f t="shared" si="0"/>
        <v>0</v>
      </c>
      <c r="G49" s="139">
        <f>IF($C$23="1st Estimate",'GA Rates'!J14,IF($C$23="2nd Estimate",'GA Rates'!K14,IF($C$23="Actual",'GA Rates'!L14,0)))</f>
        <v>0</v>
      </c>
      <c r="H49" s="186">
        <f t="shared" si="1"/>
        <v>0</v>
      </c>
      <c r="I49" s="139">
        <f>VLOOKUP(B49,'GA Rates'!$I$3:$L$15,4,FALSE)</f>
        <v>0.11108999999999999</v>
      </c>
      <c r="J49" s="188">
        <f t="shared" si="2"/>
        <v>0</v>
      </c>
      <c r="K49" s="189">
        <f t="shared" si="3"/>
        <v>0</v>
      </c>
      <c r="N49"/>
      <c r="O49"/>
      <c r="P49"/>
      <c r="Q49"/>
      <c r="R49"/>
      <c r="S49"/>
      <c r="T49"/>
      <c r="U49"/>
      <c r="V49"/>
      <c r="W49"/>
    </row>
    <row r="50" spans="1:23" s="1" customFormat="1" x14ac:dyDescent="0.25">
      <c r="B50" s="13" t="s">
        <v>21</v>
      </c>
      <c r="C50" s="184"/>
      <c r="D50" s="181"/>
      <c r="E50" s="182"/>
      <c r="F50" s="183">
        <f t="shared" si="0"/>
        <v>0</v>
      </c>
      <c r="G50" s="139">
        <f>IF($C$23="1st Estimate",'GA Rates'!J15,IF($C$23="2nd Estimate",'GA Rates'!K15,IF($C$23="Actual",'GA Rates'!L15,0)))</f>
        <v>0</v>
      </c>
      <c r="H50" s="186">
        <f t="shared" si="1"/>
        <v>0</v>
      </c>
      <c r="I50" s="139">
        <f>VLOOKUP(B50,'GA Rates'!$I$3:$L$15,4,FALSE)</f>
        <v>8.7080000000000005E-2</v>
      </c>
      <c r="J50" s="188">
        <f t="shared" si="2"/>
        <v>0</v>
      </c>
      <c r="K50" s="189">
        <f t="shared" si="3"/>
        <v>0</v>
      </c>
      <c r="N50"/>
      <c r="O50"/>
      <c r="P50"/>
      <c r="Q50"/>
      <c r="R50"/>
      <c r="S50"/>
      <c r="T50"/>
      <c r="U50"/>
      <c r="V50"/>
      <c r="W50"/>
    </row>
    <row r="51" spans="1:23" s="1" customFormat="1" ht="30.75" thickBot="1" x14ac:dyDescent="0.3">
      <c r="B51" s="111" t="s">
        <v>86</v>
      </c>
      <c r="C51" s="185">
        <f>SUM(C39:C50)</f>
        <v>0</v>
      </c>
      <c r="D51" s="185">
        <f>SUM(D39:D50)</f>
        <v>0</v>
      </c>
      <c r="E51" s="185">
        <f>SUM(E39:E50)</f>
        <v>0</v>
      </c>
      <c r="F51" s="185">
        <f>SUM(F39:F50)</f>
        <v>0</v>
      </c>
      <c r="G51" s="37"/>
      <c r="H51" s="187">
        <f>SUM(H39:H50)</f>
        <v>0</v>
      </c>
      <c r="I51" s="37"/>
      <c r="J51" s="187">
        <f>SUM(J39:J50)</f>
        <v>0</v>
      </c>
      <c r="K51" s="190">
        <f>SUM(K39:K50)</f>
        <v>0</v>
      </c>
      <c r="N51"/>
      <c r="O51"/>
      <c r="P51"/>
      <c r="Q51"/>
      <c r="R51"/>
      <c r="S51"/>
      <c r="T51"/>
      <c r="U51"/>
      <c r="V51"/>
      <c r="W51"/>
    </row>
    <row r="52" spans="1:23" s="1" customFormat="1" ht="14.25" x14ac:dyDescent="0.2">
      <c r="G52" s="4"/>
      <c r="H52" s="4"/>
      <c r="I52" s="4"/>
      <c r="J52" s="63"/>
      <c r="K52" s="109"/>
      <c r="N52" s="29"/>
      <c r="O52" s="30"/>
      <c r="P52" s="30"/>
      <c r="Q52" s="30"/>
      <c r="R52" s="30"/>
      <c r="S52" s="30"/>
      <c r="T52" s="30"/>
      <c r="U52" s="30"/>
      <c r="V52" s="30"/>
      <c r="W52" s="30"/>
    </row>
    <row r="53" spans="1:23" s="1" customFormat="1" hidden="1" x14ac:dyDescent="0.25">
      <c r="G53" s="4"/>
      <c r="H53"/>
      <c r="I53"/>
      <c r="J53"/>
      <c r="K53"/>
      <c r="N53" s="29"/>
      <c r="O53" s="30"/>
      <c r="P53" s="30"/>
      <c r="Q53" s="30"/>
      <c r="R53" s="30"/>
      <c r="S53" s="30"/>
      <c r="T53" s="30"/>
      <c r="U53" s="30"/>
      <c r="V53" s="30"/>
      <c r="W53" s="30"/>
    </row>
    <row r="54" spans="1:23" s="1" customFormat="1" hidden="1" x14ac:dyDescent="0.25">
      <c r="G54" s="4"/>
      <c r="H54"/>
      <c r="I54"/>
      <c r="J54"/>
      <c r="K54"/>
      <c r="N54" s="29"/>
      <c r="O54" s="30"/>
      <c r="P54" s="30"/>
      <c r="Q54" s="30"/>
      <c r="R54" s="30"/>
      <c r="S54" s="30"/>
      <c r="T54" s="30"/>
      <c r="U54" s="30"/>
      <c r="V54" s="30"/>
      <c r="W54" s="30"/>
    </row>
    <row r="55" spans="1:23" s="1" customFormat="1" hidden="1" x14ac:dyDescent="0.25">
      <c r="G55" s="4"/>
      <c r="H55"/>
      <c r="I55"/>
      <c r="J55"/>
      <c r="K55"/>
      <c r="N55" s="29"/>
      <c r="O55" s="30"/>
      <c r="P55" s="30"/>
      <c r="Q55" s="30"/>
      <c r="R55" s="30"/>
      <c r="S55" s="30"/>
      <c r="T55" s="30"/>
      <c r="U55" s="30"/>
      <c r="V55" s="30"/>
      <c r="W55" s="30"/>
    </row>
    <row r="56" spans="1:23" s="1" customFormat="1" hidden="1" x14ac:dyDescent="0.25">
      <c r="G56" s="4"/>
      <c r="H56" s="230"/>
      <c r="I56" s="230"/>
      <c r="J56" s="230"/>
      <c r="K56" s="123"/>
      <c r="N56" s="29"/>
      <c r="O56" s="30"/>
      <c r="P56" s="30"/>
      <c r="Q56" s="30"/>
      <c r="R56" s="30"/>
      <c r="S56" s="30"/>
      <c r="T56" s="30"/>
      <c r="U56" s="30"/>
      <c r="V56" s="30"/>
      <c r="W56" s="30"/>
    </row>
    <row r="57" spans="1:23" s="1" customFormat="1" x14ac:dyDescent="0.25">
      <c r="H57" s="230" t="s">
        <v>171</v>
      </c>
      <c r="I57" s="230"/>
      <c r="J57" s="230"/>
      <c r="K57" s="134">
        <f>IFERROR(F51/D18,0)</f>
        <v>0</v>
      </c>
      <c r="N57" s="29"/>
      <c r="O57" s="30"/>
      <c r="P57" s="30"/>
      <c r="Q57" s="30"/>
      <c r="R57" s="30"/>
      <c r="S57" s="30"/>
      <c r="T57" s="30"/>
      <c r="U57" s="30"/>
      <c r="V57" s="30"/>
      <c r="W57" s="30"/>
    </row>
    <row r="58" spans="1:23" s="1" customFormat="1" ht="14.25" x14ac:dyDescent="0.2">
      <c r="N58" s="29"/>
      <c r="O58" s="30"/>
      <c r="P58" s="30"/>
      <c r="Q58" s="30"/>
      <c r="R58" s="30"/>
      <c r="S58" s="30"/>
      <c r="T58" s="30"/>
      <c r="U58" s="30"/>
      <c r="V58" s="30"/>
      <c r="W58" s="30"/>
    </row>
    <row r="59" spans="1:23" s="1" customFormat="1" x14ac:dyDescent="0.25">
      <c r="A59" s="1" t="s">
        <v>93</v>
      </c>
      <c r="B59" s="41" t="s">
        <v>88</v>
      </c>
      <c r="C59" s="2"/>
      <c r="K59" s="98"/>
      <c r="N59" s="29"/>
      <c r="O59" s="30"/>
      <c r="P59" s="30"/>
      <c r="Q59" s="30"/>
      <c r="R59" s="30"/>
      <c r="S59" s="30"/>
      <c r="T59" s="30"/>
      <c r="U59" s="30"/>
      <c r="V59" s="30"/>
      <c r="W59" s="30"/>
    </row>
    <row r="60" spans="1:23" s="1" customFormat="1" x14ac:dyDescent="0.25">
      <c r="B60" s="3"/>
      <c r="C60" s="2"/>
      <c r="K60" s="106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pans="1:23" s="1" customFormat="1" x14ac:dyDescent="0.25">
      <c r="A61" s="11"/>
      <c r="B61" s="136" t="s">
        <v>43</v>
      </c>
      <c r="C61" s="137" t="s">
        <v>183</v>
      </c>
      <c r="D61" s="222" t="s">
        <v>42</v>
      </c>
      <c r="E61" s="222"/>
      <c r="F61" s="222"/>
      <c r="G61" s="222"/>
      <c r="H61" s="222"/>
      <c r="I61" s="226" t="s">
        <v>190</v>
      </c>
      <c r="J61" s="227"/>
      <c r="K61" s="228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1:23" s="1" customFormat="1" ht="42.6" customHeight="1" x14ac:dyDescent="0.25">
      <c r="A62" s="233" t="s">
        <v>87</v>
      </c>
      <c r="B62" s="234"/>
      <c r="C62" s="191"/>
      <c r="D62" s="214"/>
      <c r="E62" s="215"/>
      <c r="F62" s="215"/>
      <c r="G62" s="215"/>
      <c r="H62" s="216"/>
      <c r="I62" s="153" t="s">
        <v>191</v>
      </c>
      <c r="J62" s="153" t="s">
        <v>192</v>
      </c>
      <c r="K62" s="153" t="s">
        <v>193</v>
      </c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1:23" s="1" customFormat="1" ht="28.5" x14ac:dyDescent="0.2">
      <c r="A63" s="64" t="s">
        <v>47</v>
      </c>
      <c r="B63" s="43" t="s">
        <v>177</v>
      </c>
      <c r="C63" s="191"/>
      <c r="D63" s="235"/>
      <c r="E63" s="235"/>
      <c r="F63" s="235"/>
      <c r="G63" s="235"/>
      <c r="H63" s="235"/>
      <c r="I63" s="141"/>
      <c r="J63" s="142"/>
      <c r="K63" s="195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1:23" s="1" customFormat="1" ht="28.5" x14ac:dyDescent="0.2">
      <c r="A64" s="64" t="s">
        <v>48</v>
      </c>
      <c r="B64" s="43" t="s">
        <v>178</v>
      </c>
      <c r="C64" s="191"/>
      <c r="D64" s="236"/>
      <c r="E64" s="237"/>
      <c r="F64" s="237"/>
      <c r="G64" s="237"/>
      <c r="H64" s="238"/>
      <c r="I64" s="141"/>
      <c r="J64" s="142"/>
      <c r="K64" s="195"/>
      <c r="L64" s="73"/>
      <c r="M64" s="73"/>
      <c r="N64" s="73"/>
      <c r="O64" s="73"/>
      <c r="P64" s="73"/>
    </row>
    <row r="65" spans="1:16" s="1" customFormat="1" ht="28.5" x14ac:dyDescent="0.2">
      <c r="A65" s="64" t="s">
        <v>61</v>
      </c>
      <c r="B65" s="43" t="s">
        <v>60</v>
      </c>
      <c r="C65" s="191"/>
      <c r="D65" s="235"/>
      <c r="E65" s="235"/>
      <c r="F65" s="235"/>
      <c r="G65" s="235"/>
      <c r="H65" s="235"/>
      <c r="I65" s="141"/>
      <c r="J65" s="142"/>
      <c r="K65" s="195"/>
      <c r="L65" s="73"/>
      <c r="M65" s="73"/>
      <c r="N65" s="73"/>
      <c r="O65" s="73"/>
      <c r="P65" s="73"/>
    </row>
    <row r="66" spans="1:16" s="1" customFormat="1" ht="28.5" x14ac:dyDescent="0.2">
      <c r="A66" s="64" t="s">
        <v>62</v>
      </c>
      <c r="B66" s="43" t="s">
        <v>59</v>
      </c>
      <c r="C66" s="191"/>
      <c r="D66" s="236"/>
      <c r="E66" s="237"/>
      <c r="F66" s="237"/>
      <c r="G66" s="237"/>
      <c r="H66" s="238"/>
      <c r="I66" s="141"/>
      <c r="J66" s="142"/>
      <c r="K66" s="195"/>
      <c r="L66" s="73"/>
      <c r="M66" s="73"/>
      <c r="N66" s="73"/>
      <c r="O66" s="73"/>
      <c r="P66" s="73"/>
    </row>
    <row r="67" spans="1:16" s="1" customFormat="1" ht="28.5" x14ac:dyDescent="0.2">
      <c r="A67" s="64" t="s">
        <v>65</v>
      </c>
      <c r="B67" s="43" t="s">
        <v>179</v>
      </c>
      <c r="C67" s="191"/>
      <c r="D67" s="235"/>
      <c r="E67" s="235"/>
      <c r="F67" s="235"/>
      <c r="G67" s="235"/>
      <c r="H67" s="235"/>
      <c r="I67" s="141"/>
      <c r="J67" s="142"/>
      <c r="K67" s="195"/>
      <c r="L67" s="73"/>
      <c r="M67" s="73"/>
      <c r="N67" s="73"/>
      <c r="O67" s="73"/>
      <c r="P67" s="73"/>
    </row>
    <row r="68" spans="1:16" s="1" customFormat="1" ht="28.5" x14ac:dyDescent="0.2">
      <c r="A68" s="64" t="s">
        <v>66</v>
      </c>
      <c r="B68" s="43" t="s">
        <v>180</v>
      </c>
      <c r="C68" s="191"/>
      <c r="D68" s="235"/>
      <c r="E68" s="235"/>
      <c r="F68" s="235"/>
      <c r="G68" s="235"/>
      <c r="H68" s="235"/>
      <c r="I68" s="141"/>
      <c r="J68" s="142"/>
      <c r="K68" s="195"/>
      <c r="L68" s="73"/>
      <c r="M68" s="73"/>
      <c r="N68" s="73"/>
      <c r="O68" s="73"/>
      <c r="P68" s="73"/>
    </row>
    <row r="69" spans="1:16" s="1" customFormat="1" ht="33.75" customHeight="1" x14ac:dyDescent="0.2">
      <c r="A69" s="64">
        <v>4</v>
      </c>
      <c r="B69" s="43" t="s">
        <v>64</v>
      </c>
      <c r="C69" s="191"/>
      <c r="D69" s="235"/>
      <c r="E69" s="235"/>
      <c r="F69" s="235"/>
      <c r="G69" s="235"/>
      <c r="H69" s="235"/>
      <c r="I69" s="141"/>
      <c r="J69" s="142"/>
      <c r="K69" s="195"/>
      <c r="L69" s="73"/>
      <c r="M69" s="73"/>
      <c r="N69" s="73"/>
      <c r="O69" s="73"/>
      <c r="P69" s="73"/>
    </row>
    <row r="70" spans="1:16" s="1" customFormat="1" ht="28.5" x14ac:dyDescent="0.2">
      <c r="A70" s="64">
        <v>5</v>
      </c>
      <c r="B70" s="43" t="s">
        <v>184</v>
      </c>
      <c r="C70" s="191"/>
      <c r="D70" s="235"/>
      <c r="E70" s="235"/>
      <c r="F70" s="235"/>
      <c r="G70" s="235"/>
      <c r="H70" s="235"/>
      <c r="I70" s="141"/>
      <c r="J70" s="142"/>
      <c r="K70" s="195"/>
      <c r="L70" s="73"/>
      <c r="M70" s="73"/>
      <c r="N70" s="73"/>
      <c r="O70" s="73"/>
      <c r="P70" s="73"/>
    </row>
    <row r="71" spans="1:16" s="1" customFormat="1" ht="28.5" x14ac:dyDescent="0.2">
      <c r="A71" s="48">
        <v>6</v>
      </c>
      <c r="B71" s="112" t="s">
        <v>89</v>
      </c>
      <c r="C71" s="191"/>
      <c r="D71" s="235"/>
      <c r="E71" s="235"/>
      <c r="F71" s="235"/>
      <c r="G71" s="235"/>
      <c r="H71" s="235"/>
      <c r="I71" s="141"/>
      <c r="J71" s="142"/>
      <c r="K71" s="195"/>
    </row>
    <row r="72" spans="1:16" s="1" customFormat="1" ht="14.25" x14ac:dyDescent="0.2">
      <c r="A72" s="48">
        <v>7</v>
      </c>
      <c r="B72" s="135" t="s">
        <v>181</v>
      </c>
      <c r="C72" s="191"/>
      <c r="D72" s="235"/>
      <c r="E72" s="235"/>
      <c r="F72" s="235"/>
      <c r="G72" s="235"/>
      <c r="H72" s="235"/>
      <c r="I72" s="141"/>
      <c r="J72" s="142"/>
      <c r="K72" s="195"/>
    </row>
    <row r="73" spans="1:16" s="1" customFormat="1" ht="14.25" x14ac:dyDescent="0.2">
      <c r="A73" s="48">
        <v>8</v>
      </c>
      <c r="B73" s="135" t="s">
        <v>182</v>
      </c>
      <c r="C73" s="191"/>
      <c r="D73" s="235"/>
      <c r="E73" s="235"/>
      <c r="F73" s="235"/>
      <c r="G73" s="235"/>
      <c r="H73" s="235"/>
      <c r="I73" s="141"/>
      <c r="J73" s="142"/>
      <c r="K73" s="195"/>
    </row>
    <row r="74" spans="1:16" s="1" customFormat="1" ht="14.25" x14ac:dyDescent="0.2">
      <c r="A74" s="48">
        <v>9</v>
      </c>
      <c r="B74" s="143"/>
      <c r="C74" s="191"/>
      <c r="D74" s="236"/>
      <c r="E74" s="237"/>
      <c r="F74" s="237"/>
      <c r="G74" s="237"/>
      <c r="H74" s="238"/>
      <c r="I74" s="141"/>
      <c r="J74" s="142"/>
      <c r="K74" s="195"/>
    </row>
    <row r="75" spans="1:16" s="1" customFormat="1" ht="14.25" x14ac:dyDescent="0.2">
      <c r="A75" s="48">
        <v>10</v>
      </c>
      <c r="B75" s="143"/>
      <c r="C75" s="191"/>
      <c r="D75" s="235"/>
      <c r="E75" s="235"/>
      <c r="F75" s="235"/>
      <c r="G75" s="235"/>
      <c r="H75" s="235"/>
      <c r="I75" s="141"/>
      <c r="J75" s="142"/>
      <c r="K75" s="195"/>
    </row>
    <row r="76" spans="1:16" s="1" customFormat="1" x14ac:dyDescent="0.2">
      <c r="A76" s="154"/>
      <c r="B76" s="154"/>
      <c r="C76" s="154"/>
      <c r="D76" s="154"/>
      <c r="E76" s="154"/>
      <c r="F76" s="154"/>
      <c r="G76" s="154"/>
      <c r="H76" s="229" t="s">
        <v>194</v>
      </c>
      <c r="I76" s="229"/>
      <c r="J76" s="229"/>
      <c r="K76" s="194">
        <f>SUM(K63:K75)</f>
        <v>0</v>
      </c>
    </row>
    <row r="77" spans="1:16" s="1" customFormat="1" ht="30" x14ac:dyDescent="0.25">
      <c r="A77" s="1" t="s">
        <v>94</v>
      </c>
      <c r="B77" s="9" t="s">
        <v>84</v>
      </c>
      <c r="C77" s="192">
        <f>SUM(C62:C75)</f>
        <v>0</v>
      </c>
      <c r="D77" s="25"/>
      <c r="E77" s="25"/>
      <c r="F77" s="25"/>
      <c r="G77" s="25"/>
    </row>
    <row r="78" spans="1:16" s="1" customFormat="1" ht="30" x14ac:dyDescent="0.25">
      <c r="B78" s="120" t="s">
        <v>85</v>
      </c>
      <c r="C78" s="193">
        <f>K51</f>
        <v>0</v>
      </c>
      <c r="D78" s="25"/>
      <c r="E78" s="25"/>
      <c r="F78" s="25"/>
      <c r="G78" s="25"/>
    </row>
    <row r="79" spans="1:16" s="1" customFormat="1" x14ac:dyDescent="0.25">
      <c r="B79" s="66" t="s">
        <v>24</v>
      </c>
      <c r="C79" s="194">
        <f>C77-C78</f>
        <v>0</v>
      </c>
    </row>
    <row r="80" spans="1:16" s="1" customFormat="1" ht="30.75" thickBot="1" x14ac:dyDescent="0.3">
      <c r="B80" s="66" t="s">
        <v>69</v>
      </c>
      <c r="C80" s="138">
        <f>IF(ISERROR(C79/J51),0,C79/J51)</f>
        <v>0</v>
      </c>
      <c r="D80" s="87" t="str">
        <f>IF(AND(C80&lt;0.01,C80&gt;-0.01),"","Unresolved differences of greater than + or - 1% should be explained")</f>
        <v/>
      </c>
      <c r="F80" s="73"/>
      <c r="G80" s="35"/>
      <c r="H80" s="35"/>
      <c r="I80" s="35"/>
      <c r="J80" s="35"/>
      <c r="K80" s="35"/>
    </row>
    <row r="81" spans="2:7" s="1" customFormat="1" ht="15.75" thickTop="1" x14ac:dyDescent="0.25">
      <c r="B81" s="2"/>
      <c r="C81" s="50"/>
      <c r="D81" s="53"/>
      <c r="G81" s="73"/>
    </row>
    <row r="82" spans="2:7" s="1" customFormat="1" x14ac:dyDescent="0.25">
      <c r="B82" s="2"/>
      <c r="C82" s="50"/>
      <c r="D82" s="34"/>
    </row>
    <row r="83" spans="2:7" s="1" customFormat="1" ht="14.25" x14ac:dyDescent="0.2"/>
    <row r="84" spans="2:7" s="1" customFormat="1" ht="14.25" x14ac:dyDescent="0.2"/>
  </sheetData>
  <sheetProtection algorithmName="SHA-512" hashValue="78PGY8gp4dGyiFGr/HB6XORo2HVdyBy8NBC7PB5+SYl2WGGAI0TtXXH1r3u40Wyq2kCCgAQZiXfHqdc6od4iDw==" saltValue="c21HCifqAOIEE5VpdnPaag==" spinCount="100000" sheet="1" objects="1" scenarios="1"/>
  <mergeCells count="24">
    <mergeCell ref="D65:H65"/>
    <mergeCell ref="D66:H66"/>
    <mergeCell ref="D75:H75"/>
    <mergeCell ref="D70:H70"/>
    <mergeCell ref="D71:H71"/>
    <mergeCell ref="D72:H72"/>
    <mergeCell ref="D73:H73"/>
    <mergeCell ref="D74:H74"/>
    <mergeCell ref="I61:K61"/>
    <mergeCell ref="H76:J76"/>
    <mergeCell ref="B13:C13"/>
    <mergeCell ref="E13:F13"/>
    <mergeCell ref="B19:H19"/>
    <mergeCell ref="H56:J56"/>
    <mergeCell ref="H57:J57"/>
    <mergeCell ref="B25:F25"/>
    <mergeCell ref="A62:B62"/>
    <mergeCell ref="D61:H61"/>
    <mergeCell ref="D67:H67"/>
    <mergeCell ref="D68:H68"/>
    <mergeCell ref="D69:H69"/>
    <mergeCell ref="D62:H62"/>
    <mergeCell ref="D63:H63"/>
    <mergeCell ref="D64:H64"/>
  </mergeCells>
  <dataValidations count="2">
    <dataValidation type="list" sqref="C23">
      <formula1>"1st Estimate, 2nd Estimate, Actual"</formula1>
    </dataValidation>
    <dataValidation type="list" allowBlank="1" showInputMessage="1" showErrorMessage="1" sqref="G25 I63:I75">
      <formula1>"Yes,No"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2:W84"/>
  <sheetViews>
    <sheetView showGridLines="0" topLeftCell="A4" workbookViewId="0">
      <selection activeCell="D14" sqref="D14"/>
    </sheetView>
  </sheetViews>
  <sheetFormatPr defaultColWidth="9.140625" defaultRowHeight="15" x14ac:dyDescent="0.25"/>
  <cols>
    <col min="1" max="1" width="10.28515625" style="152" customWidth="1"/>
    <col min="2" max="2" width="53.85546875" style="152" customWidth="1"/>
    <col min="3" max="3" width="28.140625" style="152" customWidth="1"/>
    <col min="4" max="4" width="23.140625" style="152" customWidth="1"/>
    <col min="5" max="5" width="19.140625" style="152" customWidth="1"/>
    <col min="6" max="6" width="24.42578125" style="152" customWidth="1"/>
    <col min="7" max="7" width="15.85546875" style="152" customWidth="1"/>
    <col min="8" max="8" width="18.140625" style="152" customWidth="1"/>
    <col min="9" max="11" width="20.5703125" style="152" customWidth="1"/>
    <col min="12" max="12" width="10.7109375" style="152" customWidth="1"/>
    <col min="13" max="13" width="10.28515625" style="152" customWidth="1"/>
    <col min="14" max="14" width="11.85546875" style="152" customWidth="1"/>
    <col min="15" max="15" width="10.7109375" style="152" customWidth="1"/>
    <col min="16" max="16" width="10.28515625" style="152" customWidth="1"/>
    <col min="17" max="17" width="10.7109375" style="152" customWidth="1"/>
    <col min="18" max="18" width="10.5703125" style="152" customWidth="1"/>
    <col min="19" max="19" width="11" style="152" customWidth="1"/>
    <col min="20" max="20" width="13" style="152" customWidth="1"/>
    <col min="21" max="21" width="10.85546875" style="152" customWidth="1"/>
    <col min="22" max="22" width="11.28515625" style="152" customWidth="1"/>
    <col min="23" max="16384" width="9.140625" style="152"/>
  </cols>
  <sheetData>
    <row r="12" spans="1:19" s="1" customFormat="1" x14ac:dyDescent="0.2">
      <c r="A12" s="4" t="s">
        <v>33</v>
      </c>
      <c r="B12" s="22" t="s">
        <v>78</v>
      </c>
      <c r="C12" s="21"/>
      <c r="D12" s="21"/>
      <c r="E12" s="21"/>
      <c r="F12" s="21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1:19" s="1" customFormat="1" x14ac:dyDescent="0.2">
      <c r="A13" s="4"/>
      <c r="B13" s="217" t="s">
        <v>25</v>
      </c>
      <c r="C13" s="217"/>
      <c r="D13" s="167">
        <v>2017</v>
      </c>
      <c r="E13" s="218"/>
      <c r="F13" s="219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s="1" customFormat="1" thickBot="1" x14ac:dyDescent="0.25">
      <c r="A14" s="4"/>
      <c r="B14" s="5" t="s">
        <v>3</v>
      </c>
      <c r="C14" s="5" t="s">
        <v>2</v>
      </c>
      <c r="D14" s="178">
        <f>VLOOKUP('1. Information Sheet'!C17,RRR_2017!B4:U68,19,FALSE)</f>
        <v>1396703983</v>
      </c>
      <c r="E14" s="6" t="s">
        <v>0</v>
      </c>
      <c r="F14" s="7">
        <v>1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s="1" customFormat="1" thickBot="1" x14ac:dyDescent="0.25">
      <c r="B15" s="5" t="s">
        <v>7</v>
      </c>
      <c r="C15" s="5" t="s">
        <v>1</v>
      </c>
      <c r="D15" s="178">
        <f>VLOOKUP('1. Information Sheet'!C17,RRR_2017!B4:U68,7,FALSE)</f>
        <v>622290344</v>
      </c>
      <c r="E15" s="6" t="s">
        <v>0</v>
      </c>
      <c r="F15" s="8">
        <f>IFERROR(D15/$D$14,0)</f>
        <v>0.44554204153078586</v>
      </c>
    </row>
    <row r="16" spans="1:19" s="1" customFormat="1" thickBot="1" x14ac:dyDescent="0.25">
      <c r="B16" s="5" t="s">
        <v>8</v>
      </c>
      <c r="C16" s="5" t="s">
        <v>6</v>
      </c>
      <c r="D16" s="178">
        <f>VLOOKUP('1. Information Sheet'!C17,RRR_2017!B4:U68,20,FALSE)</f>
        <v>774413639</v>
      </c>
      <c r="E16" s="6" t="s">
        <v>0</v>
      </c>
      <c r="F16" s="8">
        <f>IFERROR(D16/$D$14,0)</f>
        <v>0.5544579584692142</v>
      </c>
    </row>
    <row r="17" spans="1:11" s="1" customFormat="1" thickBot="1" x14ac:dyDescent="0.25">
      <c r="B17" s="5" t="s">
        <v>9</v>
      </c>
      <c r="C17" s="5" t="s">
        <v>4</v>
      </c>
      <c r="D17" s="178">
        <f>VLOOKUP('1. Information Sheet'!C17,RRR_2017!B4:U68,13,FALSE)</f>
        <v>196274835</v>
      </c>
      <c r="E17" s="6" t="s">
        <v>0</v>
      </c>
      <c r="F17" s="8">
        <f>IFERROR(D17/$D$14,0)</f>
        <v>0.14052715349061906</v>
      </c>
    </row>
    <row r="18" spans="1:11" s="1" customFormat="1" ht="14.25" x14ac:dyDescent="0.2">
      <c r="B18" s="5" t="s">
        <v>57</v>
      </c>
      <c r="C18" s="5" t="s">
        <v>5</v>
      </c>
      <c r="D18" s="196">
        <f>D16-D17</f>
        <v>578138804</v>
      </c>
      <c r="E18" s="6" t="s">
        <v>0</v>
      </c>
      <c r="F18" s="8">
        <f>IFERROR(D18/$D$14,0)</f>
        <v>0.41393080497859508</v>
      </c>
      <c r="G18" s="29"/>
      <c r="H18" s="29"/>
    </row>
    <row r="19" spans="1:11" s="1" customFormat="1" ht="34.5" customHeight="1" x14ac:dyDescent="0.2">
      <c r="B19" s="220" t="s">
        <v>73</v>
      </c>
      <c r="C19" s="220"/>
      <c r="D19" s="220"/>
      <c r="E19" s="220"/>
      <c r="F19" s="220"/>
      <c r="G19" s="221"/>
      <c r="H19" s="221"/>
    </row>
    <row r="20" spans="1:11" s="1" customFormat="1" ht="14.45" customHeight="1" x14ac:dyDescent="0.2">
      <c r="B20" s="170"/>
      <c r="C20" s="170"/>
      <c r="D20" s="170"/>
      <c r="E20" s="170"/>
      <c r="F20" s="170"/>
      <c r="G20" s="170"/>
      <c r="H20" s="170"/>
    </row>
    <row r="21" spans="1:11" s="1" customFormat="1" ht="14.45" customHeight="1" x14ac:dyDescent="0.25">
      <c r="B21" s="172" t="s">
        <v>189</v>
      </c>
      <c r="C21" s="141"/>
      <c r="D21" s="173"/>
      <c r="E21" s="173"/>
      <c r="F21" s="173"/>
      <c r="G21" s="170"/>
      <c r="H21" s="170"/>
    </row>
    <row r="22" spans="1:11" s="1" customFormat="1" ht="14.45" customHeight="1" x14ac:dyDescent="0.2">
      <c r="D22" s="103"/>
      <c r="E22" s="35"/>
      <c r="F22" s="35"/>
      <c r="G22" s="35"/>
    </row>
    <row r="23" spans="1:11" s="1" customFormat="1" x14ac:dyDescent="0.25">
      <c r="A23" s="1" t="s">
        <v>34</v>
      </c>
      <c r="B23" s="3" t="s">
        <v>40</v>
      </c>
    </row>
    <row r="24" spans="1:11" s="1" customFormat="1" x14ac:dyDescent="0.25">
      <c r="B24" s="3"/>
    </row>
    <row r="25" spans="1:11" s="1" customFormat="1" x14ac:dyDescent="0.25">
      <c r="B25" s="2" t="s">
        <v>22</v>
      </c>
      <c r="C25" s="141"/>
      <c r="E25" s="73"/>
      <c r="F25" s="35"/>
      <c r="G25" s="35"/>
      <c r="H25" s="35"/>
      <c r="I25" s="35"/>
      <c r="J25" s="35"/>
      <c r="K25" s="35"/>
    </row>
    <row r="26" spans="1:11" s="1" customFormat="1" ht="14.25" x14ac:dyDescent="0.2">
      <c r="E26" s="73"/>
      <c r="F26" s="35"/>
      <c r="G26" s="35"/>
      <c r="H26" s="35"/>
      <c r="I26" s="35"/>
      <c r="J26" s="35"/>
      <c r="K26" s="35"/>
    </row>
    <row r="27" spans="1:11" s="1" customFormat="1" x14ac:dyDescent="0.25">
      <c r="B27" s="231" t="s">
        <v>174</v>
      </c>
      <c r="C27" s="232"/>
      <c r="D27" s="232"/>
      <c r="E27" s="232"/>
      <c r="F27" s="232"/>
      <c r="G27" s="141"/>
    </row>
    <row r="28" spans="1:11" s="1" customFormat="1" ht="15" customHeight="1" x14ac:dyDescent="0.25">
      <c r="B28" s="36"/>
      <c r="C28" s="36"/>
      <c r="D28" s="36"/>
      <c r="E28" s="36"/>
      <c r="F28" s="36"/>
      <c r="G28" s="36"/>
      <c r="H28" s="36"/>
    </row>
    <row r="29" spans="1:11" s="1" customFormat="1" ht="15" hidden="1" customHeight="1" x14ac:dyDescent="0.25">
      <c r="B29" s="36"/>
      <c r="C29" s="36"/>
      <c r="D29" s="36"/>
      <c r="E29" s="36"/>
      <c r="F29" s="36"/>
      <c r="G29" s="36"/>
      <c r="H29" s="36"/>
    </row>
    <row r="30" spans="1:11" s="1" customFormat="1" ht="15" hidden="1" customHeight="1" x14ac:dyDescent="0.25">
      <c r="B30" s="36"/>
      <c r="C30" s="36"/>
      <c r="D30" s="36"/>
      <c r="E30" s="36"/>
      <c r="F30" s="36"/>
      <c r="G30" s="36"/>
      <c r="H30" s="36"/>
    </row>
    <row r="31" spans="1:11" s="1" customFormat="1" ht="15" hidden="1" customHeight="1" x14ac:dyDescent="0.25">
      <c r="B31" s="36"/>
      <c r="C31" s="36"/>
      <c r="D31" s="36"/>
      <c r="E31" s="36"/>
      <c r="F31" s="36"/>
      <c r="G31" s="36"/>
      <c r="H31" s="36"/>
    </row>
    <row r="32" spans="1:11" s="1" customFormat="1" ht="14.25" hidden="1" customHeight="1" x14ac:dyDescent="0.25">
      <c r="B32" s="36"/>
      <c r="C32" s="36"/>
      <c r="D32" s="36"/>
      <c r="E32" s="36"/>
      <c r="F32" s="36"/>
      <c r="G32" s="36"/>
      <c r="H32" s="36"/>
    </row>
    <row r="33" spans="1:23" s="1" customFormat="1" ht="14.25" hidden="1" customHeight="1" x14ac:dyDescent="0.25">
      <c r="B33" s="36"/>
      <c r="C33" s="36"/>
      <c r="D33" s="36"/>
      <c r="E33" s="36"/>
      <c r="F33" s="36"/>
      <c r="G33" s="36"/>
      <c r="H33" s="36"/>
    </row>
    <row r="34" spans="1:23" s="35" customFormat="1" ht="14.25" hidden="1" customHeight="1" x14ac:dyDescent="0.25">
      <c r="B34" s="36"/>
      <c r="C34" s="36"/>
      <c r="D34" s="36"/>
      <c r="E34" s="36"/>
      <c r="F34" s="36"/>
      <c r="G34" s="36"/>
      <c r="H34" s="36"/>
    </row>
    <row r="35" spans="1:23" s="35" customFormat="1" ht="14.25" hidden="1" customHeight="1" x14ac:dyDescent="0.25">
      <c r="B35" s="36"/>
      <c r="C35" s="36"/>
      <c r="D35" s="36"/>
      <c r="E35" s="36"/>
      <c r="F35" s="36"/>
      <c r="G35" s="36"/>
      <c r="H35" s="36"/>
    </row>
    <row r="36" spans="1:23" s="1" customFormat="1" ht="14.25" x14ac:dyDescent="0.2"/>
    <row r="37" spans="1:23" s="1" customFormat="1" x14ac:dyDescent="0.25">
      <c r="A37" s="1" t="s">
        <v>35</v>
      </c>
      <c r="B37" s="41" t="s">
        <v>92</v>
      </c>
      <c r="C37" s="3"/>
    </row>
    <row r="38" spans="1:23" s="1" customFormat="1" ht="15.75" thickBot="1" x14ac:dyDescent="0.3">
      <c r="B38" s="2" t="s">
        <v>25</v>
      </c>
      <c r="C38" s="168">
        <v>2017</v>
      </c>
      <c r="D38" s="73"/>
      <c r="E38" s="73"/>
      <c r="F38" s="74"/>
      <c r="G38" s="33"/>
      <c r="H38" s="33"/>
      <c r="I38" s="33"/>
      <c r="J38" s="33"/>
      <c r="K38" s="33"/>
      <c r="N38" s="152"/>
      <c r="O38" s="152"/>
      <c r="P38" s="152"/>
      <c r="Q38" s="152"/>
      <c r="R38" s="152"/>
      <c r="S38" s="152"/>
      <c r="T38" s="152"/>
      <c r="U38" s="152"/>
      <c r="V38" s="152"/>
      <c r="W38" s="152"/>
    </row>
    <row r="39" spans="1:23" s="9" customFormat="1" ht="80.25" customHeight="1" thickBot="1" x14ac:dyDescent="0.3">
      <c r="B39" s="44" t="s">
        <v>38</v>
      </c>
      <c r="C39" s="56" t="s">
        <v>91</v>
      </c>
      <c r="D39" s="75" t="s">
        <v>79</v>
      </c>
      <c r="E39" s="76" t="s">
        <v>80</v>
      </c>
      <c r="F39" s="61" t="s">
        <v>82</v>
      </c>
      <c r="G39" s="26" t="s">
        <v>45</v>
      </c>
      <c r="H39" s="26" t="s">
        <v>23</v>
      </c>
      <c r="I39" s="26" t="s">
        <v>46</v>
      </c>
      <c r="J39" s="26" t="s">
        <v>72</v>
      </c>
      <c r="K39" s="62" t="s">
        <v>74</v>
      </c>
      <c r="N39" s="152"/>
      <c r="O39" s="152"/>
      <c r="P39" s="152"/>
      <c r="Q39" s="152"/>
      <c r="R39" s="152"/>
      <c r="S39" s="152"/>
      <c r="T39" s="152"/>
      <c r="U39" s="152"/>
      <c r="V39" s="152"/>
      <c r="W39" s="152"/>
    </row>
    <row r="40" spans="1:23" s="9" customFormat="1" x14ac:dyDescent="0.25">
      <c r="B40" s="12"/>
      <c r="C40" s="57" t="s">
        <v>39</v>
      </c>
      <c r="D40" s="57" t="s">
        <v>37</v>
      </c>
      <c r="E40" s="58" t="s">
        <v>49</v>
      </c>
      <c r="F40" s="58" t="s">
        <v>50</v>
      </c>
      <c r="G40" s="58" t="s">
        <v>51</v>
      </c>
      <c r="H40" s="59" t="s">
        <v>52</v>
      </c>
      <c r="I40" s="58" t="s">
        <v>53</v>
      </c>
      <c r="J40" s="59" t="s">
        <v>54</v>
      </c>
      <c r="K40" s="60" t="s">
        <v>55</v>
      </c>
      <c r="N40" s="152"/>
      <c r="O40" s="152"/>
      <c r="P40" s="152"/>
      <c r="Q40" s="152"/>
      <c r="R40" s="152"/>
      <c r="S40" s="152"/>
      <c r="T40" s="152"/>
      <c r="U40" s="152"/>
      <c r="V40" s="152"/>
      <c r="W40" s="152"/>
    </row>
    <row r="41" spans="1:23" s="1" customFormat="1" x14ac:dyDescent="0.25">
      <c r="B41" s="13" t="s">
        <v>10</v>
      </c>
      <c r="C41" s="181"/>
      <c r="D41" s="181"/>
      <c r="E41" s="182"/>
      <c r="F41" s="183">
        <f>C41-D41+E41</f>
        <v>0</v>
      </c>
      <c r="G41" s="139">
        <f>IF($C$25="1st Estimate",'GA Rates'!F4,IF($C$25="2nd Estimate",'GA Rates'!G4,IF($C$25="Actual",'GA Rates'!H4,0)))</f>
        <v>0</v>
      </c>
      <c r="H41" s="186">
        <f>F41*G41</f>
        <v>0</v>
      </c>
      <c r="I41" s="139">
        <f>VLOOKUP(B41,'GA Rates'!$E$3:$H$15,4,FALSE)</f>
        <v>8.2269999999999996E-2</v>
      </c>
      <c r="J41" s="188">
        <f>F41*I41</f>
        <v>0</v>
      </c>
      <c r="K41" s="189">
        <f>J41-H41</f>
        <v>0</v>
      </c>
      <c r="N41" s="152"/>
      <c r="O41" s="152"/>
      <c r="P41" s="152"/>
      <c r="Q41" s="152"/>
      <c r="R41" s="152"/>
      <c r="S41" s="152"/>
      <c r="T41" s="152"/>
      <c r="U41" s="152"/>
      <c r="V41" s="152"/>
      <c r="W41" s="152"/>
    </row>
    <row r="42" spans="1:23" s="1" customFormat="1" x14ac:dyDescent="0.25">
      <c r="B42" s="13" t="s">
        <v>11</v>
      </c>
      <c r="C42" s="181"/>
      <c r="D42" s="181"/>
      <c r="E42" s="182"/>
      <c r="F42" s="183">
        <f t="shared" ref="F42:F52" si="0">C42-D42+E42</f>
        <v>0</v>
      </c>
      <c r="G42" s="139">
        <f>IF($C$25="1st Estimate",'GA Rates'!F5,IF($C$25="2nd Estimate",'GA Rates'!G5,IF($C$25="Actual",'GA Rates'!H5,0)))</f>
        <v>0</v>
      </c>
      <c r="H42" s="186">
        <f t="shared" ref="H42:H52" si="1">F42*G42</f>
        <v>0</v>
      </c>
      <c r="I42" s="139">
        <f>VLOOKUP(B42,'GA Rates'!$E$3:$H$15,4,FALSE)</f>
        <v>8.6389999999999995E-2</v>
      </c>
      <c r="J42" s="188">
        <f t="shared" ref="J42:J52" si="2">F42*I42</f>
        <v>0</v>
      </c>
      <c r="K42" s="189">
        <f t="shared" ref="K42:K52" si="3">J42-H42</f>
        <v>0</v>
      </c>
      <c r="N42" s="152"/>
      <c r="O42" s="152"/>
      <c r="P42" s="152"/>
      <c r="Q42" s="152"/>
      <c r="R42" s="152"/>
      <c r="S42" s="152"/>
      <c r="T42" s="152"/>
      <c r="U42" s="152"/>
      <c r="V42" s="152"/>
      <c r="W42" s="152"/>
    </row>
    <row r="43" spans="1:23" s="1" customFormat="1" x14ac:dyDescent="0.25">
      <c r="B43" s="13" t="s">
        <v>12</v>
      </c>
      <c r="C43" s="181"/>
      <c r="D43" s="181"/>
      <c r="E43" s="182"/>
      <c r="F43" s="183">
        <f t="shared" si="0"/>
        <v>0</v>
      </c>
      <c r="G43" s="139">
        <f>IF($C$25="1st Estimate",'GA Rates'!F6,IF($C$25="2nd Estimate",'GA Rates'!G6,IF($C$25="Actual",'GA Rates'!H6,0)))</f>
        <v>0</v>
      </c>
      <c r="H43" s="186">
        <f t="shared" si="1"/>
        <v>0</v>
      </c>
      <c r="I43" s="139">
        <f>VLOOKUP(B43,'GA Rates'!$E$3:$H$15,4,FALSE)</f>
        <v>7.1349999999999997E-2</v>
      </c>
      <c r="J43" s="188">
        <f t="shared" si="2"/>
        <v>0</v>
      </c>
      <c r="K43" s="189">
        <f t="shared" si="3"/>
        <v>0</v>
      </c>
      <c r="N43" s="152"/>
      <c r="O43" s="152"/>
      <c r="P43" s="152"/>
      <c r="Q43" s="152"/>
      <c r="R43" s="152"/>
      <c r="S43" s="152"/>
      <c r="T43" s="152"/>
      <c r="U43" s="152"/>
      <c r="V43" s="152"/>
      <c r="W43" s="152"/>
    </row>
    <row r="44" spans="1:23" s="1" customFormat="1" x14ac:dyDescent="0.25">
      <c r="B44" s="13" t="s">
        <v>13</v>
      </c>
      <c r="C44" s="181"/>
      <c r="D44" s="181"/>
      <c r="E44" s="182"/>
      <c r="F44" s="183">
        <f t="shared" si="0"/>
        <v>0</v>
      </c>
      <c r="G44" s="139">
        <f>IF($C$25="1st Estimate",'GA Rates'!F7,IF($C$25="2nd Estimate",'GA Rates'!G7,IF($C$25="Actual",'GA Rates'!H7,0)))</f>
        <v>0</v>
      </c>
      <c r="H44" s="186">
        <f t="shared" si="1"/>
        <v>0</v>
      </c>
      <c r="I44" s="139">
        <f>VLOOKUP(B44,'GA Rates'!$E$3:$H$15,4,FALSE)</f>
        <v>0.10778</v>
      </c>
      <c r="J44" s="188">
        <f t="shared" si="2"/>
        <v>0</v>
      </c>
      <c r="K44" s="189">
        <f t="shared" si="3"/>
        <v>0</v>
      </c>
      <c r="N44" s="152"/>
      <c r="O44" s="152"/>
      <c r="P44" s="152"/>
      <c r="Q44" s="152"/>
      <c r="R44" s="152"/>
      <c r="S44" s="152"/>
      <c r="T44" s="152"/>
      <c r="U44" s="152"/>
      <c r="V44" s="152"/>
      <c r="W44" s="152"/>
    </row>
    <row r="45" spans="1:23" s="1" customFormat="1" x14ac:dyDescent="0.25">
      <c r="B45" s="13" t="s">
        <v>14</v>
      </c>
      <c r="C45" s="181"/>
      <c r="D45" s="181"/>
      <c r="E45" s="182"/>
      <c r="F45" s="183">
        <f t="shared" si="0"/>
        <v>0</v>
      </c>
      <c r="G45" s="139">
        <f>IF($C$25="1st Estimate",'GA Rates'!F8,IF($C$25="2nd Estimate",'GA Rates'!G8,IF($C$25="Actual",'GA Rates'!H8,0)))</f>
        <v>0</v>
      </c>
      <c r="H45" s="186">
        <f t="shared" si="1"/>
        <v>0</v>
      </c>
      <c r="I45" s="139">
        <f>VLOOKUP(B45,'GA Rates'!$E$3:$H$15,4,FALSE)</f>
        <v>0.12307</v>
      </c>
      <c r="J45" s="188">
        <f t="shared" si="2"/>
        <v>0</v>
      </c>
      <c r="K45" s="189">
        <f t="shared" si="3"/>
        <v>0</v>
      </c>
      <c r="N45" s="152"/>
      <c r="O45" s="152"/>
      <c r="P45" s="152"/>
      <c r="Q45" s="152"/>
      <c r="R45" s="152"/>
      <c r="S45" s="152"/>
      <c r="T45" s="152"/>
      <c r="U45" s="152"/>
      <c r="V45" s="152"/>
      <c r="W45" s="152"/>
    </row>
    <row r="46" spans="1:23" s="1" customFormat="1" x14ac:dyDescent="0.25">
      <c r="B46" s="13" t="s">
        <v>15</v>
      </c>
      <c r="C46" s="181"/>
      <c r="D46" s="181"/>
      <c r="E46" s="182"/>
      <c r="F46" s="183">
        <f t="shared" si="0"/>
        <v>0</v>
      </c>
      <c r="G46" s="139">
        <f>IF($C$25="1st Estimate",'GA Rates'!F9,IF($C$25="2nd Estimate",'GA Rates'!G9,IF($C$25="Actual",'GA Rates'!H9,0)))</f>
        <v>0</v>
      </c>
      <c r="H46" s="186">
        <f t="shared" si="1"/>
        <v>0</v>
      </c>
      <c r="I46" s="139">
        <f>VLOOKUP(B46,'GA Rates'!$E$3:$H$15,4,FALSE)</f>
        <v>0.11848</v>
      </c>
      <c r="J46" s="188">
        <f t="shared" si="2"/>
        <v>0</v>
      </c>
      <c r="K46" s="189">
        <f t="shared" si="3"/>
        <v>0</v>
      </c>
      <c r="N46" s="152"/>
      <c r="O46" s="152"/>
      <c r="P46" s="152"/>
      <c r="Q46" s="152"/>
      <c r="R46" s="152"/>
      <c r="S46" s="152"/>
      <c r="T46" s="152"/>
      <c r="U46" s="152"/>
      <c r="V46" s="152"/>
      <c r="W46" s="152"/>
    </row>
    <row r="47" spans="1:23" s="1" customFormat="1" x14ac:dyDescent="0.25">
      <c r="B47" s="13" t="s">
        <v>16</v>
      </c>
      <c r="C47" s="182"/>
      <c r="D47" s="181"/>
      <c r="E47" s="182"/>
      <c r="F47" s="183">
        <f t="shared" si="0"/>
        <v>0</v>
      </c>
      <c r="G47" s="139">
        <f>IF($C$25="1st Estimate",'GA Rates'!F10,IF($C$25="2nd Estimate",'GA Rates'!G10,IF($C$25="Actual",'GA Rates'!H10,0)))</f>
        <v>0</v>
      </c>
      <c r="H47" s="186">
        <f t="shared" si="1"/>
        <v>0</v>
      </c>
      <c r="I47" s="139">
        <f>VLOOKUP(B47,'GA Rates'!$E$3:$H$15,4,FALSE)</f>
        <v>0.1128</v>
      </c>
      <c r="J47" s="188">
        <f t="shared" si="2"/>
        <v>0</v>
      </c>
      <c r="K47" s="189">
        <f t="shared" si="3"/>
        <v>0</v>
      </c>
      <c r="N47" s="152"/>
      <c r="O47" s="152"/>
      <c r="P47" s="152"/>
      <c r="Q47" s="152"/>
      <c r="R47" s="152"/>
      <c r="S47" s="152"/>
      <c r="T47" s="152"/>
      <c r="U47" s="152"/>
      <c r="V47" s="152"/>
      <c r="W47" s="152"/>
    </row>
    <row r="48" spans="1:23" s="1" customFormat="1" x14ac:dyDescent="0.25">
      <c r="B48" s="13" t="s">
        <v>17</v>
      </c>
      <c r="C48" s="182"/>
      <c r="D48" s="181"/>
      <c r="E48" s="182"/>
      <c r="F48" s="183">
        <f t="shared" si="0"/>
        <v>0</v>
      </c>
      <c r="G48" s="139">
        <f>IF($C$25="1st Estimate",'GA Rates'!F11,IF($C$25="2nd Estimate",'GA Rates'!G11,IF($C$25="Actual",'GA Rates'!H11,0)))</f>
        <v>0</v>
      </c>
      <c r="H48" s="186">
        <f t="shared" si="1"/>
        <v>0</v>
      </c>
      <c r="I48" s="139">
        <f>VLOOKUP(B48,'GA Rates'!$E$3:$H$15,4,FALSE)</f>
        <v>0.10109</v>
      </c>
      <c r="J48" s="188">
        <f t="shared" si="2"/>
        <v>0</v>
      </c>
      <c r="K48" s="189">
        <f t="shared" si="3"/>
        <v>0</v>
      </c>
      <c r="N48" s="152"/>
      <c r="O48" s="152"/>
      <c r="P48" s="152"/>
      <c r="Q48" s="152"/>
      <c r="R48" s="152"/>
      <c r="S48" s="152"/>
      <c r="T48" s="152"/>
      <c r="U48" s="152"/>
      <c r="V48" s="152"/>
      <c r="W48" s="152"/>
    </row>
    <row r="49" spans="1:23" s="1" customFormat="1" x14ac:dyDescent="0.25">
      <c r="B49" s="13" t="s">
        <v>18</v>
      </c>
      <c r="C49" s="182"/>
      <c r="D49" s="181"/>
      <c r="E49" s="182"/>
      <c r="F49" s="183">
        <f t="shared" si="0"/>
        <v>0</v>
      </c>
      <c r="G49" s="139">
        <f>IF($C$25="1st Estimate",'GA Rates'!F12,IF($C$25="2nd Estimate",'GA Rates'!G12,IF($C$25="Actual",'GA Rates'!H12,0)))</f>
        <v>0</v>
      </c>
      <c r="H49" s="186">
        <f t="shared" si="1"/>
        <v>0</v>
      </c>
      <c r="I49" s="139">
        <f>VLOOKUP(B49,'GA Rates'!$E$3:$H$15,4,FALSE)</f>
        <v>8.8639999999999997E-2</v>
      </c>
      <c r="J49" s="188">
        <f t="shared" si="2"/>
        <v>0</v>
      </c>
      <c r="K49" s="189">
        <f t="shared" si="3"/>
        <v>0</v>
      </c>
      <c r="N49" s="152"/>
      <c r="O49" s="152"/>
      <c r="P49" s="152"/>
      <c r="Q49" s="152"/>
      <c r="R49" s="152"/>
      <c r="S49" s="152"/>
      <c r="T49" s="152"/>
      <c r="U49" s="152"/>
      <c r="V49" s="152"/>
      <c r="W49" s="152"/>
    </row>
    <row r="50" spans="1:23" s="1" customFormat="1" x14ac:dyDescent="0.25">
      <c r="B50" s="13" t="s">
        <v>19</v>
      </c>
      <c r="C50" s="182"/>
      <c r="D50" s="181"/>
      <c r="E50" s="182"/>
      <c r="F50" s="183">
        <f t="shared" si="0"/>
        <v>0</v>
      </c>
      <c r="G50" s="139">
        <f>IF($C$25="1st Estimate",'GA Rates'!F13,IF($C$25="2nd Estimate",'GA Rates'!G13,IF($C$25="Actual",'GA Rates'!H13,0)))</f>
        <v>0</v>
      </c>
      <c r="H50" s="186">
        <f t="shared" si="1"/>
        <v>0</v>
      </c>
      <c r="I50" s="139">
        <f>VLOOKUP(B50,'GA Rates'!$E$3:$H$15,4,FALSE)</f>
        <v>0.12562999999999999</v>
      </c>
      <c r="J50" s="188">
        <f t="shared" si="2"/>
        <v>0</v>
      </c>
      <c r="K50" s="189">
        <f t="shared" si="3"/>
        <v>0</v>
      </c>
      <c r="N50" s="152"/>
      <c r="O50" s="152"/>
      <c r="P50" s="152"/>
      <c r="Q50" s="152"/>
      <c r="R50" s="152"/>
      <c r="S50" s="152"/>
      <c r="T50" s="152"/>
      <c r="U50" s="152"/>
      <c r="V50" s="152"/>
      <c r="W50" s="152"/>
    </row>
    <row r="51" spans="1:23" s="1" customFormat="1" x14ac:dyDescent="0.25">
      <c r="B51" s="13" t="s">
        <v>20</v>
      </c>
      <c r="C51" s="182"/>
      <c r="D51" s="181"/>
      <c r="E51" s="182"/>
      <c r="F51" s="183">
        <f t="shared" si="0"/>
        <v>0</v>
      </c>
      <c r="G51" s="139">
        <f>IF($C$25="1st Estimate",'GA Rates'!F14,IF($C$25="2nd Estimate",'GA Rates'!G14,IF($C$25="Actual",'GA Rates'!H14,0)))</f>
        <v>0</v>
      </c>
      <c r="H51" s="186">
        <f t="shared" si="1"/>
        <v>0</v>
      </c>
      <c r="I51" s="139">
        <f>VLOOKUP(B51,'GA Rates'!$E$3:$H$15,4,FALSE)</f>
        <v>9.7040000000000001E-2</v>
      </c>
      <c r="J51" s="188">
        <f t="shared" si="2"/>
        <v>0</v>
      </c>
      <c r="K51" s="189">
        <f t="shared" si="3"/>
        <v>0</v>
      </c>
      <c r="N51" s="152"/>
      <c r="O51" s="152"/>
      <c r="P51" s="152"/>
      <c r="Q51" s="152"/>
      <c r="R51" s="152"/>
      <c r="S51" s="152"/>
      <c r="T51" s="152"/>
      <c r="U51" s="152"/>
      <c r="V51" s="152"/>
      <c r="W51" s="152"/>
    </row>
    <row r="52" spans="1:23" s="1" customFormat="1" x14ac:dyDescent="0.25">
      <c r="B52" s="13" t="s">
        <v>21</v>
      </c>
      <c r="C52" s="184"/>
      <c r="D52" s="181"/>
      <c r="E52" s="182"/>
      <c r="F52" s="183">
        <f t="shared" si="0"/>
        <v>0</v>
      </c>
      <c r="G52" s="139">
        <f>IF($C$25="1st Estimate",'GA Rates'!F15,IF($C$25="2nd Estimate",'GA Rates'!G15,IF($C$25="Actual",'GA Rates'!H15,0)))</f>
        <v>0</v>
      </c>
      <c r="H52" s="186">
        <f t="shared" si="1"/>
        <v>0</v>
      </c>
      <c r="I52" s="139">
        <f>VLOOKUP(B52,'GA Rates'!$E$3:$H$15,4,FALSE)</f>
        <v>9.2069999999999999E-2</v>
      </c>
      <c r="J52" s="188">
        <f t="shared" si="2"/>
        <v>0</v>
      </c>
      <c r="K52" s="189">
        <f t="shared" si="3"/>
        <v>0</v>
      </c>
      <c r="N52" s="152"/>
      <c r="O52" s="152"/>
      <c r="P52" s="152"/>
      <c r="Q52" s="152"/>
      <c r="R52" s="152"/>
      <c r="S52" s="152"/>
      <c r="T52" s="152"/>
      <c r="U52" s="152"/>
      <c r="V52" s="152"/>
      <c r="W52" s="152"/>
    </row>
    <row r="53" spans="1:23" s="1" customFormat="1" ht="30.75" thickBot="1" x14ac:dyDescent="0.3">
      <c r="B53" s="111" t="s">
        <v>86</v>
      </c>
      <c r="C53" s="185">
        <f>SUM(C41:C52)</f>
        <v>0</v>
      </c>
      <c r="D53" s="185">
        <f>SUM(D41:D52)</f>
        <v>0</v>
      </c>
      <c r="E53" s="185">
        <f>SUM(E41:E52)</f>
        <v>0</v>
      </c>
      <c r="F53" s="185">
        <f>SUM(F41:F52)</f>
        <v>0</v>
      </c>
      <c r="G53" s="37"/>
      <c r="H53" s="187">
        <f>SUM(H41:H52)</f>
        <v>0</v>
      </c>
      <c r="I53" s="37"/>
      <c r="J53" s="187">
        <f>SUM(J41:J52)</f>
        <v>0</v>
      </c>
      <c r="K53" s="190">
        <f>SUM(K41:K52)</f>
        <v>0</v>
      </c>
      <c r="N53" s="152"/>
      <c r="O53" s="152"/>
      <c r="P53" s="152"/>
      <c r="Q53" s="152"/>
      <c r="R53" s="152"/>
      <c r="S53" s="152"/>
      <c r="T53" s="152"/>
      <c r="U53" s="152"/>
      <c r="V53" s="152"/>
      <c r="W53" s="152"/>
    </row>
    <row r="54" spans="1:23" s="1" customFormat="1" ht="14.25" x14ac:dyDescent="0.2">
      <c r="G54" s="4"/>
      <c r="H54" s="4"/>
      <c r="I54" s="4"/>
      <c r="J54" s="63"/>
      <c r="K54" s="109"/>
      <c r="N54" s="29"/>
      <c r="O54" s="30"/>
      <c r="P54" s="30"/>
      <c r="Q54" s="30"/>
      <c r="R54" s="30"/>
      <c r="S54" s="30"/>
      <c r="T54" s="30"/>
      <c r="U54" s="30"/>
      <c r="V54" s="30"/>
      <c r="W54" s="30"/>
    </row>
    <row r="55" spans="1:23" s="1" customFormat="1" hidden="1" x14ac:dyDescent="0.25">
      <c r="H55" s="152"/>
      <c r="I55" s="152"/>
      <c r="J55" s="152"/>
      <c r="K55" s="152"/>
      <c r="N55" s="29"/>
      <c r="O55" s="30"/>
      <c r="P55" s="30"/>
      <c r="Q55" s="30"/>
      <c r="R55" s="30"/>
      <c r="S55" s="30"/>
      <c r="T55" s="30"/>
      <c r="U55" s="30"/>
      <c r="V55" s="30"/>
      <c r="W55" s="30"/>
    </row>
    <row r="56" spans="1:23" s="1" customFormat="1" hidden="1" x14ac:dyDescent="0.25">
      <c r="H56" s="152"/>
      <c r="I56" s="152"/>
      <c r="J56" s="152"/>
      <c r="K56" s="152"/>
      <c r="N56" s="29"/>
      <c r="O56" s="30"/>
      <c r="P56" s="30"/>
      <c r="Q56" s="30"/>
      <c r="R56" s="30"/>
      <c r="S56" s="30"/>
      <c r="T56" s="30"/>
      <c r="U56" s="30"/>
      <c r="V56" s="30"/>
      <c r="W56" s="30"/>
    </row>
    <row r="57" spans="1:23" s="1" customFormat="1" hidden="1" x14ac:dyDescent="0.25">
      <c r="H57" s="152"/>
      <c r="I57" s="152"/>
      <c r="J57" s="152"/>
      <c r="K57" s="152"/>
      <c r="N57" s="29"/>
      <c r="O57" s="30"/>
      <c r="P57" s="30"/>
      <c r="Q57" s="30"/>
      <c r="R57" s="30"/>
      <c r="S57" s="30"/>
      <c r="T57" s="30"/>
      <c r="U57" s="30"/>
      <c r="V57" s="30"/>
      <c r="W57" s="30"/>
    </row>
    <row r="58" spans="1:23" s="1" customFormat="1" hidden="1" x14ac:dyDescent="0.25">
      <c r="H58" s="230"/>
      <c r="I58" s="230"/>
      <c r="J58" s="230"/>
      <c r="K58" s="123"/>
      <c r="N58" s="29"/>
      <c r="O58" s="30"/>
      <c r="P58" s="30"/>
      <c r="Q58" s="30"/>
      <c r="R58" s="30"/>
      <c r="S58" s="30"/>
      <c r="T58" s="30"/>
      <c r="U58" s="30"/>
      <c r="V58" s="30"/>
      <c r="W58" s="30"/>
    </row>
    <row r="59" spans="1:23" s="1" customFormat="1" x14ac:dyDescent="0.25">
      <c r="H59" s="230" t="s">
        <v>171</v>
      </c>
      <c r="I59" s="230"/>
      <c r="J59" s="230"/>
      <c r="K59" s="134">
        <f>IFERROR(F53/D18,0)</f>
        <v>0</v>
      </c>
      <c r="N59" s="29"/>
      <c r="O59" s="30"/>
      <c r="P59" s="30"/>
      <c r="Q59" s="30"/>
      <c r="R59" s="30"/>
      <c r="S59" s="30"/>
      <c r="T59" s="30"/>
      <c r="U59" s="30"/>
      <c r="V59" s="30"/>
      <c r="W59" s="30"/>
    </row>
    <row r="60" spans="1:23" s="1" customFormat="1" ht="14.25" x14ac:dyDescent="0.2">
      <c r="N60" s="29"/>
      <c r="O60" s="30"/>
      <c r="P60" s="30"/>
      <c r="Q60" s="30"/>
      <c r="R60" s="30"/>
      <c r="S60" s="30"/>
      <c r="T60" s="30"/>
      <c r="U60" s="30"/>
      <c r="V60" s="30"/>
      <c r="W60" s="30"/>
    </row>
    <row r="61" spans="1:23" s="1" customFormat="1" x14ac:dyDescent="0.25">
      <c r="A61" s="1" t="s">
        <v>93</v>
      </c>
      <c r="B61" s="41" t="s">
        <v>88</v>
      </c>
      <c r="C61" s="2"/>
      <c r="K61" s="98"/>
      <c r="N61" s="29"/>
      <c r="O61" s="30"/>
      <c r="P61" s="30"/>
      <c r="Q61" s="30"/>
      <c r="R61" s="30"/>
      <c r="S61" s="30"/>
      <c r="T61" s="30"/>
      <c r="U61" s="30"/>
      <c r="V61" s="30"/>
      <c r="W61" s="30"/>
    </row>
    <row r="62" spans="1:23" s="1" customFormat="1" x14ac:dyDescent="0.25">
      <c r="B62" s="3"/>
      <c r="C62" s="2"/>
      <c r="K62" s="106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1:23" s="1" customFormat="1" x14ac:dyDescent="0.25">
      <c r="A63" s="11"/>
      <c r="B63" s="169" t="s">
        <v>43</v>
      </c>
      <c r="C63" s="171" t="s">
        <v>183</v>
      </c>
      <c r="D63" s="222" t="s">
        <v>42</v>
      </c>
      <c r="E63" s="222"/>
      <c r="F63" s="222"/>
      <c r="G63" s="222"/>
      <c r="H63" s="222"/>
      <c r="I63" s="226" t="s">
        <v>190</v>
      </c>
      <c r="J63" s="227"/>
      <c r="K63" s="228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1:23" s="1" customFormat="1" ht="42" customHeight="1" x14ac:dyDescent="0.25">
      <c r="A64" s="233" t="s">
        <v>87</v>
      </c>
      <c r="B64" s="234"/>
      <c r="C64" s="191"/>
      <c r="D64" s="214"/>
      <c r="E64" s="215"/>
      <c r="F64" s="215"/>
      <c r="G64" s="215"/>
      <c r="H64" s="216"/>
      <c r="I64" s="153" t="s">
        <v>191</v>
      </c>
      <c r="J64" s="153" t="s">
        <v>192</v>
      </c>
      <c r="K64" s="153" t="s">
        <v>193</v>
      </c>
      <c r="N64" s="29"/>
      <c r="O64" s="29"/>
      <c r="P64" s="29"/>
      <c r="Q64" s="29"/>
      <c r="R64" s="29"/>
      <c r="S64" s="29"/>
      <c r="T64" s="29"/>
      <c r="U64" s="29"/>
      <c r="V64" s="29"/>
      <c r="W64" s="29"/>
    </row>
    <row r="65" spans="1:23" s="1" customFormat="1" ht="28.5" x14ac:dyDescent="0.2">
      <c r="A65" s="64" t="s">
        <v>47</v>
      </c>
      <c r="B65" s="43" t="s">
        <v>177</v>
      </c>
      <c r="C65" s="191"/>
      <c r="D65" s="235"/>
      <c r="E65" s="235"/>
      <c r="F65" s="235"/>
      <c r="G65" s="235"/>
      <c r="H65" s="235"/>
      <c r="I65" s="141"/>
      <c r="J65" s="142"/>
      <c r="K65" s="195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1:23" s="1" customFormat="1" ht="28.5" x14ac:dyDescent="0.2">
      <c r="A66" s="64" t="s">
        <v>48</v>
      </c>
      <c r="B66" s="43" t="s">
        <v>178</v>
      </c>
      <c r="C66" s="191"/>
      <c r="D66" s="236"/>
      <c r="E66" s="237"/>
      <c r="F66" s="237"/>
      <c r="G66" s="237"/>
      <c r="H66" s="238"/>
      <c r="I66" s="141"/>
      <c r="J66" s="142"/>
      <c r="K66" s="195"/>
      <c r="L66" s="73"/>
      <c r="M66" s="73"/>
      <c r="N66" s="73"/>
      <c r="O66" s="73"/>
      <c r="P66" s="73"/>
    </row>
    <row r="67" spans="1:23" s="1" customFormat="1" ht="28.5" x14ac:dyDescent="0.2">
      <c r="A67" s="64" t="s">
        <v>61</v>
      </c>
      <c r="B67" s="43" t="s">
        <v>60</v>
      </c>
      <c r="C67" s="191"/>
      <c r="D67" s="235"/>
      <c r="E67" s="235"/>
      <c r="F67" s="235"/>
      <c r="G67" s="235"/>
      <c r="H67" s="235"/>
      <c r="I67" s="141"/>
      <c r="J67" s="142"/>
      <c r="K67" s="195"/>
      <c r="L67" s="73"/>
      <c r="M67" s="73"/>
      <c r="N67" s="73"/>
      <c r="O67" s="73"/>
      <c r="P67" s="73"/>
    </row>
    <row r="68" spans="1:23" s="1" customFormat="1" ht="28.5" x14ac:dyDescent="0.2">
      <c r="A68" s="64" t="s">
        <v>62</v>
      </c>
      <c r="B68" s="43" t="s">
        <v>59</v>
      </c>
      <c r="C68" s="191"/>
      <c r="D68" s="236"/>
      <c r="E68" s="237"/>
      <c r="F68" s="237"/>
      <c r="G68" s="237"/>
      <c r="H68" s="238"/>
      <c r="I68" s="141"/>
      <c r="J68" s="142"/>
      <c r="K68" s="195"/>
      <c r="L68" s="73"/>
      <c r="M68" s="73"/>
      <c r="N68" s="73"/>
      <c r="O68" s="73"/>
      <c r="P68" s="73"/>
    </row>
    <row r="69" spans="1:23" s="1" customFormat="1" ht="28.5" x14ac:dyDescent="0.2">
      <c r="A69" s="64" t="s">
        <v>65</v>
      </c>
      <c r="B69" s="43" t="s">
        <v>179</v>
      </c>
      <c r="C69" s="191"/>
      <c r="D69" s="235"/>
      <c r="E69" s="235"/>
      <c r="F69" s="235"/>
      <c r="G69" s="235"/>
      <c r="H69" s="235"/>
      <c r="I69" s="141"/>
      <c r="J69" s="142"/>
      <c r="K69" s="195"/>
      <c r="L69" s="73"/>
      <c r="M69" s="73"/>
      <c r="N69" s="73"/>
      <c r="O69" s="73"/>
      <c r="P69" s="73"/>
    </row>
    <row r="70" spans="1:23" s="1" customFormat="1" ht="28.5" x14ac:dyDescent="0.2">
      <c r="A70" s="64" t="s">
        <v>66</v>
      </c>
      <c r="B70" s="43" t="s">
        <v>180</v>
      </c>
      <c r="C70" s="191"/>
      <c r="D70" s="235"/>
      <c r="E70" s="235"/>
      <c r="F70" s="235"/>
      <c r="G70" s="235"/>
      <c r="H70" s="235"/>
      <c r="I70" s="141"/>
      <c r="J70" s="142"/>
      <c r="K70" s="195"/>
      <c r="L70" s="73"/>
      <c r="M70" s="73"/>
      <c r="N70" s="73"/>
      <c r="O70" s="73"/>
      <c r="P70" s="73"/>
    </row>
    <row r="71" spans="1:23" s="1" customFormat="1" ht="33.75" customHeight="1" x14ac:dyDescent="0.2">
      <c r="A71" s="64">
        <v>4</v>
      </c>
      <c r="B71" s="43" t="s">
        <v>64</v>
      </c>
      <c r="C71" s="191"/>
      <c r="D71" s="235"/>
      <c r="E71" s="235"/>
      <c r="F71" s="235"/>
      <c r="G71" s="235"/>
      <c r="H71" s="235"/>
      <c r="I71" s="141"/>
      <c r="J71" s="142"/>
      <c r="K71" s="195"/>
      <c r="L71" s="73"/>
      <c r="M71" s="73"/>
      <c r="N71" s="73"/>
      <c r="O71" s="73"/>
      <c r="P71" s="73"/>
    </row>
    <row r="72" spans="1:23" s="1" customFormat="1" ht="28.5" x14ac:dyDescent="0.2">
      <c r="A72" s="64">
        <v>5</v>
      </c>
      <c r="B72" s="43" t="s">
        <v>184</v>
      </c>
      <c r="C72" s="191"/>
      <c r="D72" s="235"/>
      <c r="E72" s="235"/>
      <c r="F72" s="235"/>
      <c r="G72" s="235"/>
      <c r="H72" s="235"/>
      <c r="I72" s="141"/>
      <c r="J72" s="142"/>
      <c r="K72" s="195"/>
      <c r="L72" s="73"/>
      <c r="M72" s="73"/>
      <c r="N72" s="73"/>
      <c r="O72" s="73"/>
      <c r="P72" s="73"/>
    </row>
    <row r="73" spans="1:23" s="1" customFormat="1" ht="28.5" x14ac:dyDescent="0.2">
      <c r="A73" s="48">
        <v>6</v>
      </c>
      <c r="B73" s="112" t="s">
        <v>89</v>
      </c>
      <c r="C73" s="191"/>
      <c r="D73" s="235"/>
      <c r="E73" s="235"/>
      <c r="F73" s="235"/>
      <c r="G73" s="235"/>
      <c r="H73" s="235"/>
      <c r="I73" s="141"/>
      <c r="J73" s="142"/>
      <c r="K73" s="195"/>
    </row>
    <row r="74" spans="1:23" s="1" customFormat="1" ht="14.25" x14ac:dyDescent="0.2">
      <c r="A74" s="48">
        <v>7</v>
      </c>
      <c r="B74" s="135" t="s">
        <v>181</v>
      </c>
      <c r="C74" s="191"/>
      <c r="D74" s="235"/>
      <c r="E74" s="235"/>
      <c r="F74" s="235"/>
      <c r="G74" s="235"/>
      <c r="H74" s="235"/>
      <c r="I74" s="141"/>
      <c r="J74" s="142"/>
      <c r="K74" s="195"/>
    </row>
    <row r="75" spans="1:23" s="1" customFormat="1" ht="14.25" x14ac:dyDescent="0.2">
      <c r="A75" s="48">
        <v>8</v>
      </c>
      <c r="B75" s="135" t="s">
        <v>182</v>
      </c>
      <c r="C75" s="191"/>
      <c r="D75" s="235"/>
      <c r="E75" s="235"/>
      <c r="F75" s="235"/>
      <c r="G75" s="235"/>
      <c r="H75" s="235"/>
      <c r="I75" s="141"/>
      <c r="J75" s="142"/>
      <c r="K75" s="195"/>
    </row>
    <row r="76" spans="1:23" s="1" customFormat="1" ht="14.25" x14ac:dyDescent="0.2">
      <c r="A76" s="48">
        <v>9</v>
      </c>
      <c r="B76" s="143"/>
      <c r="C76" s="191"/>
      <c r="D76" s="236"/>
      <c r="E76" s="237"/>
      <c r="F76" s="237"/>
      <c r="G76" s="237"/>
      <c r="H76" s="238"/>
      <c r="I76" s="141"/>
      <c r="J76" s="142"/>
      <c r="K76" s="195"/>
    </row>
    <row r="77" spans="1:23" s="1" customFormat="1" ht="14.25" x14ac:dyDescent="0.2">
      <c r="A77" s="48">
        <v>10</v>
      </c>
      <c r="B77" s="143"/>
      <c r="C77" s="191"/>
      <c r="D77" s="235"/>
      <c r="E77" s="235"/>
      <c r="F77" s="235"/>
      <c r="G77" s="235"/>
      <c r="H77" s="235"/>
      <c r="I77" s="141"/>
      <c r="J77" s="142"/>
      <c r="K77" s="195"/>
    </row>
    <row r="78" spans="1:23" s="1" customFormat="1" ht="14.45" customHeight="1" x14ac:dyDescent="0.2">
      <c r="A78" s="154"/>
      <c r="B78" s="154"/>
      <c r="C78" s="154"/>
      <c r="D78" s="154"/>
      <c r="E78" s="154"/>
      <c r="F78" s="154"/>
      <c r="G78" s="154"/>
      <c r="H78" s="229" t="s">
        <v>194</v>
      </c>
      <c r="I78" s="229"/>
      <c r="J78" s="229"/>
      <c r="K78" s="194">
        <f>SUM(K65:K77)</f>
        <v>0</v>
      </c>
    </row>
    <row r="79" spans="1:23" s="1" customFormat="1" ht="30" x14ac:dyDescent="0.25">
      <c r="A79" s="1" t="s">
        <v>94</v>
      </c>
      <c r="B79" s="9" t="s">
        <v>84</v>
      </c>
      <c r="C79" s="192">
        <f>SUM(C64:C77)</f>
        <v>0</v>
      </c>
      <c r="D79" s="25"/>
      <c r="E79" s="25"/>
      <c r="F79" s="25"/>
      <c r="G79" s="25"/>
    </row>
    <row r="80" spans="1:23" s="1" customFormat="1" ht="30" x14ac:dyDescent="0.25">
      <c r="B80" s="120" t="s">
        <v>85</v>
      </c>
      <c r="C80" s="193">
        <f>K53</f>
        <v>0</v>
      </c>
      <c r="D80" s="25"/>
      <c r="E80" s="25"/>
      <c r="F80" s="25"/>
      <c r="G80" s="25"/>
    </row>
    <row r="81" spans="2:11" s="1" customFormat="1" x14ac:dyDescent="0.25">
      <c r="B81" s="66" t="s">
        <v>24</v>
      </c>
      <c r="C81" s="194">
        <f>C79-C80</f>
        <v>0</v>
      </c>
    </row>
    <row r="82" spans="2:11" s="1" customFormat="1" ht="30.75" thickBot="1" x14ac:dyDescent="0.3">
      <c r="B82" s="66" t="s">
        <v>69</v>
      </c>
      <c r="C82" s="138">
        <f>IF(ISERROR(C81/J53),0,C81/J53)</f>
        <v>0</v>
      </c>
      <c r="D82" s="87" t="str">
        <f>IF(AND(C82&lt;0.01,C82&gt;-0.01),"","Unresolved differences of greater than + or - 1% should be explained")</f>
        <v/>
      </c>
      <c r="F82" s="73"/>
      <c r="G82" s="35"/>
      <c r="H82" s="35"/>
      <c r="I82" s="35"/>
      <c r="J82" s="35"/>
      <c r="K82" s="35"/>
    </row>
    <row r="83" spans="2:11" s="1" customFormat="1" ht="15.75" thickTop="1" x14ac:dyDescent="0.25">
      <c r="B83" s="2"/>
      <c r="C83" s="50"/>
      <c r="D83" s="53"/>
      <c r="G83" s="73"/>
    </row>
    <row r="84" spans="2:11" s="1" customFormat="1" x14ac:dyDescent="0.25">
      <c r="B84" s="2"/>
      <c r="C84" s="50"/>
      <c r="D84" s="34"/>
    </row>
  </sheetData>
  <sheetProtection algorithmName="SHA-512" hashValue="PPBJnM+sEFvK2tT54ulydgps6QzFobmEvGMuiu7b+0QgDrbv/JwIe7gFD1ojo3C5dr0w25JO9N5pUIsbXmP4/g==" saltValue="AW5qmA6DtaFVOUkV+qgNuQ==" spinCount="100000" sheet="1" objects="1" scenarios="1"/>
  <mergeCells count="24">
    <mergeCell ref="D66:H66"/>
    <mergeCell ref="B13:C13"/>
    <mergeCell ref="E13:F13"/>
    <mergeCell ref="B19:H19"/>
    <mergeCell ref="B27:F27"/>
    <mergeCell ref="H58:J58"/>
    <mergeCell ref="H59:J59"/>
    <mergeCell ref="D63:H63"/>
    <mergeCell ref="I63:K63"/>
    <mergeCell ref="A64:B64"/>
    <mergeCell ref="D64:H64"/>
    <mergeCell ref="D65:H65"/>
    <mergeCell ref="H78:J78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6:H76"/>
    <mergeCell ref="D77:H77"/>
  </mergeCells>
  <dataValidations count="3">
    <dataValidation type="list" allowBlank="1" showInputMessage="1" showErrorMessage="1" sqref="C21">
      <formula1>"Confirmed,Incorrect Data"</formula1>
    </dataValidation>
    <dataValidation type="list" allowBlank="1" showInputMessage="1" showErrorMessage="1" sqref="G27 I65:I77">
      <formula1>"Yes,No"</formula1>
    </dataValidation>
    <dataValidation type="list" sqref="C25">
      <formula1>"1st Estimate, 2nd Estimate, Actual"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2:W84"/>
  <sheetViews>
    <sheetView showGridLines="0" tabSelected="1" workbookViewId="0">
      <selection activeCell="F89" sqref="F89"/>
    </sheetView>
  </sheetViews>
  <sheetFormatPr defaultColWidth="9.140625" defaultRowHeight="15" x14ac:dyDescent="0.25"/>
  <cols>
    <col min="1" max="1" width="10.28515625" customWidth="1"/>
    <col min="2" max="2" width="53.85546875" customWidth="1"/>
    <col min="3" max="3" width="28.140625" customWidth="1"/>
    <col min="4" max="4" width="23.140625" customWidth="1"/>
    <col min="5" max="5" width="19.140625" customWidth="1"/>
    <col min="6" max="6" width="24.42578125" customWidth="1"/>
    <col min="7" max="7" width="15.85546875" customWidth="1"/>
    <col min="8" max="8" width="18.140625" customWidth="1"/>
    <col min="9" max="11" width="20.5703125" customWidth="1"/>
    <col min="12" max="12" width="10.7109375" customWidth="1"/>
    <col min="13" max="13" width="10.28515625" customWidth="1"/>
    <col min="14" max="14" width="11.85546875" customWidth="1"/>
    <col min="15" max="15" width="10.7109375" customWidth="1"/>
    <col min="16" max="16" width="10.28515625" customWidth="1"/>
    <col min="17" max="17" width="10.7109375" customWidth="1"/>
    <col min="18" max="18" width="10.5703125" customWidth="1"/>
    <col min="19" max="19" width="11" customWidth="1"/>
    <col min="20" max="20" width="13" customWidth="1"/>
    <col min="21" max="21" width="10.85546875" customWidth="1"/>
    <col min="22" max="22" width="11.28515625" customWidth="1"/>
  </cols>
  <sheetData>
    <row r="12" spans="1:19" s="1" customFormat="1" x14ac:dyDescent="0.2">
      <c r="A12" s="4" t="s">
        <v>33</v>
      </c>
      <c r="B12" s="22" t="s">
        <v>78</v>
      </c>
      <c r="C12" s="21"/>
      <c r="D12" s="21"/>
      <c r="E12" s="21"/>
      <c r="F12" s="21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1:19" s="1" customFormat="1" x14ac:dyDescent="0.2">
      <c r="A13" s="4"/>
      <c r="B13" s="217" t="s">
        <v>25</v>
      </c>
      <c r="C13" s="217"/>
      <c r="D13" s="167">
        <v>2018</v>
      </c>
      <c r="E13" s="218"/>
      <c r="F13" s="219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s="1" customFormat="1" thickBot="1" x14ac:dyDescent="0.25">
      <c r="A14" s="4"/>
      <c r="B14" s="5" t="s">
        <v>3</v>
      </c>
      <c r="C14" s="5" t="s">
        <v>2</v>
      </c>
      <c r="D14" s="178">
        <f>VLOOKUP('1. Information Sheet'!C17,RRR_2018!B4:U68,19,FALSE)</f>
        <v>1450094622</v>
      </c>
      <c r="E14" s="6" t="s">
        <v>0</v>
      </c>
      <c r="F14" s="7">
        <v>1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s="1" customFormat="1" thickBot="1" x14ac:dyDescent="0.25">
      <c r="B15" s="5" t="s">
        <v>7</v>
      </c>
      <c r="C15" s="5" t="s">
        <v>1</v>
      </c>
      <c r="D15" s="178">
        <f>VLOOKUP('1. Information Sheet'!C17,RRR_2018!B4:U68,7,FALSE)</f>
        <v>667953593</v>
      </c>
      <c r="E15" s="6" t="s">
        <v>0</v>
      </c>
      <c r="F15" s="8">
        <f>IFERROR(D15/$D$14,0)</f>
        <v>0.46062759137658538</v>
      </c>
    </row>
    <row r="16" spans="1:19" s="1" customFormat="1" thickBot="1" x14ac:dyDescent="0.25">
      <c r="B16" s="5" t="s">
        <v>8</v>
      </c>
      <c r="C16" s="5" t="s">
        <v>6</v>
      </c>
      <c r="D16" s="178">
        <f>VLOOKUP('1. Information Sheet'!C17,RRR_2018!B4:U68,20,FALSE)</f>
        <v>782141029</v>
      </c>
      <c r="E16" s="6" t="s">
        <v>0</v>
      </c>
      <c r="F16" s="8">
        <f>IFERROR(D16/$D$14,0)</f>
        <v>0.53937240862341462</v>
      </c>
    </row>
    <row r="17" spans="1:11" s="1" customFormat="1" thickBot="1" x14ac:dyDescent="0.25">
      <c r="B17" s="5" t="s">
        <v>9</v>
      </c>
      <c r="C17" s="5" t="s">
        <v>4</v>
      </c>
      <c r="D17" s="178">
        <f>VLOOKUP('1. Information Sheet'!C17,RRR_2018!B4:U68,13,FALSE)</f>
        <v>295995447</v>
      </c>
      <c r="E17" s="6" t="s">
        <v>0</v>
      </c>
      <c r="F17" s="8">
        <f>IFERROR(D17/$D$14,0)</f>
        <v>0.20412147077116738</v>
      </c>
    </row>
    <row r="18" spans="1:11" s="1" customFormat="1" ht="14.25" x14ac:dyDescent="0.2">
      <c r="B18" s="5" t="s">
        <v>57</v>
      </c>
      <c r="C18" s="5" t="s">
        <v>5</v>
      </c>
      <c r="D18" s="196">
        <f>D16-D17</f>
        <v>486145582</v>
      </c>
      <c r="E18" s="6" t="s">
        <v>0</v>
      </c>
      <c r="F18" s="8">
        <f>IFERROR(D18/$D$14,0)</f>
        <v>0.3352509378522473</v>
      </c>
      <c r="G18" s="29"/>
      <c r="H18" s="29"/>
    </row>
    <row r="19" spans="1:11" s="1" customFormat="1" ht="34.5" customHeight="1" x14ac:dyDescent="0.2">
      <c r="B19" s="220" t="s">
        <v>73</v>
      </c>
      <c r="C19" s="220"/>
      <c r="D19" s="220"/>
      <c r="E19" s="220"/>
      <c r="F19" s="220"/>
      <c r="G19" s="221"/>
      <c r="H19" s="221"/>
    </row>
    <row r="20" spans="1:11" s="1" customFormat="1" ht="14.45" customHeight="1" x14ac:dyDescent="0.2">
      <c r="B20" s="147"/>
      <c r="C20" s="147"/>
      <c r="D20" s="147"/>
      <c r="E20" s="147"/>
      <c r="F20" s="147"/>
      <c r="G20" s="147"/>
      <c r="H20" s="147"/>
    </row>
    <row r="21" spans="1:11" s="1" customFormat="1" ht="14.45" customHeight="1" x14ac:dyDescent="0.25">
      <c r="B21" s="148" t="s">
        <v>189</v>
      </c>
      <c r="C21" s="141" t="s">
        <v>216</v>
      </c>
      <c r="D21" s="149"/>
      <c r="E21" s="149"/>
      <c r="F21" s="149"/>
      <c r="G21" s="147"/>
      <c r="H21" s="147"/>
    </row>
    <row r="22" spans="1:11" s="1" customFormat="1" ht="14.45" customHeight="1" x14ac:dyDescent="0.2">
      <c r="D22" s="103"/>
      <c r="E22" s="35"/>
      <c r="F22" s="35"/>
      <c r="G22" s="35"/>
    </row>
    <row r="23" spans="1:11" s="1" customFormat="1" x14ac:dyDescent="0.25">
      <c r="A23" s="1" t="s">
        <v>34</v>
      </c>
      <c r="B23" s="3" t="s">
        <v>40</v>
      </c>
    </row>
    <row r="24" spans="1:11" s="1" customFormat="1" x14ac:dyDescent="0.25">
      <c r="B24" s="3"/>
    </row>
    <row r="25" spans="1:11" s="1" customFormat="1" x14ac:dyDescent="0.25">
      <c r="B25" s="2" t="s">
        <v>22</v>
      </c>
      <c r="C25" s="141" t="s">
        <v>217</v>
      </c>
      <c r="E25" s="73"/>
      <c r="F25" s="35"/>
      <c r="G25" s="35"/>
      <c r="H25" s="35"/>
      <c r="I25" s="35"/>
      <c r="J25" s="35"/>
      <c r="K25" s="35"/>
    </row>
    <row r="26" spans="1:11" s="1" customFormat="1" ht="14.25" x14ac:dyDescent="0.2">
      <c r="E26" s="73"/>
      <c r="F26" s="35"/>
      <c r="G26" s="35"/>
      <c r="H26" s="35"/>
      <c r="I26" s="35"/>
      <c r="J26" s="35"/>
      <c r="K26" s="35"/>
    </row>
    <row r="27" spans="1:11" s="1" customFormat="1" x14ac:dyDescent="0.25">
      <c r="B27" s="231" t="s">
        <v>174</v>
      </c>
      <c r="C27" s="232"/>
      <c r="D27" s="232"/>
      <c r="E27" s="232"/>
      <c r="F27" s="232"/>
      <c r="G27" s="141" t="s">
        <v>215</v>
      </c>
    </row>
    <row r="28" spans="1:11" s="1" customFormat="1" ht="15" customHeight="1" x14ac:dyDescent="0.25">
      <c r="B28" s="36"/>
      <c r="C28" s="36"/>
      <c r="D28" s="36"/>
      <c r="E28" s="36"/>
      <c r="F28" s="36"/>
      <c r="G28" s="36"/>
      <c r="H28" s="36"/>
    </row>
    <row r="29" spans="1:11" s="1" customFormat="1" ht="15" hidden="1" customHeight="1" x14ac:dyDescent="0.25">
      <c r="B29" s="36"/>
      <c r="C29" s="36"/>
      <c r="D29" s="36"/>
      <c r="E29" s="36"/>
      <c r="F29" s="36"/>
      <c r="G29" s="36"/>
      <c r="H29" s="36"/>
    </row>
    <row r="30" spans="1:11" s="1" customFormat="1" ht="15" hidden="1" customHeight="1" x14ac:dyDescent="0.25">
      <c r="B30" s="36"/>
      <c r="C30" s="36"/>
      <c r="D30" s="36"/>
      <c r="E30" s="36"/>
      <c r="F30" s="36"/>
      <c r="G30" s="36"/>
      <c r="H30" s="36"/>
    </row>
    <row r="31" spans="1:11" s="1" customFormat="1" ht="15" hidden="1" customHeight="1" x14ac:dyDescent="0.25">
      <c r="B31" s="36"/>
      <c r="C31" s="36"/>
      <c r="D31" s="36"/>
      <c r="E31" s="36"/>
      <c r="F31" s="36"/>
      <c r="G31" s="36"/>
      <c r="H31" s="36"/>
    </row>
    <row r="32" spans="1:11" s="1" customFormat="1" ht="14.25" hidden="1" customHeight="1" x14ac:dyDescent="0.25">
      <c r="B32" s="36"/>
      <c r="C32" s="36"/>
      <c r="D32" s="36"/>
      <c r="E32" s="36"/>
      <c r="F32" s="36"/>
      <c r="G32" s="36"/>
      <c r="H32" s="36"/>
    </row>
    <row r="33" spans="1:23" s="1" customFormat="1" ht="14.25" hidden="1" customHeight="1" x14ac:dyDescent="0.25">
      <c r="B33" s="36"/>
      <c r="C33" s="36"/>
      <c r="D33" s="36"/>
      <c r="E33" s="36"/>
      <c r="F33" s="36"/>
      <c r="G33" s="36"/>
      <c r="H33" s="36"/>
    </row>
    <row r="34" spans="1:23" s="35" customFormat="1" ht="14.25" hidden="1" customHeight="1" x14ac:dyDescent="0.25">
      <c r="B34" s="36"/>
      <c r="C34" s="36"/>
      <c r="D34" s="36"/>
      <c r="E34" s="36"/>
      <c r="F34" s="36"/>
      <c r="G34" s="36"/>
      <c r="H34" s="36"/>
    </row>
    <row r="35" spans="1:23" s="35" customFormat="1" ht="14.25" hidden="1" customHeight="1" x14ac:dyDescent="0.25">
      <c r="B35" s="36"/>
      <c r="C35" s="36"/>
      <c r="D35" s="36"/>
      <c r="E35" s="36"/>
      <c r="F35" s="36"/>
      <c r="G35" s="36"/>
      <c r="H35" s="36"/>
    </row>
    <row r="36" spans="1:23" s="1" customFormat="1" ht="14.25" x14ac:dyDescent="0.2"/>
    <row r="37" spans="1:23" s="1" customFormat="1" x14ac:dyDescent="0.25">
      <c r="A37" s="1" t="s">
        <v>35</v>
      </c>
      <c r="B37" s="41" t="s">
        <v>92</v>
      </c>
      <c r="C37" s="3"/>
    </row>
    <row r="38" spans="1:23" s="1" customFormat="1" ht="15.75" thickBot="1" x14ac:dyDescent="0.3">
      <c r="B38" s="2" t="s">
        <v>25</v>
      </c>
      <c r="C38" s="168">
        <v>2018</v>
      </c>
      <c r="D38" s="73"/>
      <c r="E38" s="73"/>
      <c r="F38" s="74"/>
      <c r="G38" s="33"/>
      <c r="H38" s="33"/>
      <c r="I38" s="33"/>
      <c r="J38" s="33"/>
      <c r="K38" s="33"/>
      <c r="N38"/>
      <c r="O38"/>
      <c r="P38"/>
      <c r="Q38"/>
      <c r="R38"/>
      <c r="S38"/>
      <c r="T38"/>
      <c r="U38"/>
      <c r="V38"/>
      <c r="W38"/>
    </row>
    <row r="39" spans="1:23" s="9" customFormat="1" ht="80.25" customHeight="1" thickBot="1" x14ac:dyDescent="0.3">
      <c r="B39" s="44" t="s">
        <v>38</v>
      </c>
      <c r="C39" s="56" t="s">
        <v>91</v>
      </c>
      <c r="D39" s="75" t="s">
        <v>79</v>
      </c>
      <c r="E39" s="76" t="s">
        <v>80</v>
      </c>
      <c r="F39" s="61" t="s">
        <v>82</v>
      </c>
      <c r="G39" s="26" t="s">
        <v>45</v>
      </c>
      <c r="H39" s="26" t="s">
        <v>23</v>
      </c>
      <c r="I39" s="26" t="s">
        <v>46</v>
      </c>
      <c r="J39" s="26" t="s">
        <v>72</v>
      </c>
      <c r="K39" s="62" t="s">
        <v>74</v>
      </c>
      <c r="N39"/>
      <c r="O39"/>
      <c r="P39"/>
      <c r="Q39"/>
      <c r="R39"/>
      <c r="S39"/>
      <c r="T39"/>
      <c r="U39"/>
      <c r="V39"/>
      <c r="W39"/>
    </row>
    <row r="40" spans="1:23" s="9" customFormat="1" x14ac:dyDescent="0.25">
      <c r="B40" s="12"/>
      <c r="C40" s="57" t="s">
        <v>39</v>
      </c>
      <c r="D40" s="57" t="s">
        <v>37</v>
      </c>
      <c r="E40" s="58" t="s">
        <v>49</v>
      </c>
      <c r="F40" s="58" t="s">
        <v>50</v>
      </c>
      <c r="G40" s="58" t="s">
        <v>51</v>
      </c>
      <c r="H40" s="59" t="s">
        <v>52</v>
      </c>
      <c r="I40" s="58" t="s">
        <v>53</v>
      </c>
      <c r="J40" s="59" t="s">
        <v>54</v>
      </c>
      <c r="K40" s="60" t="s">
        <v>55</v>
      </c>
      <c r="N40"/>
      <c r="O40"/>
      <c r="P40"/>
      <c r="Q40"/>
      <c r="R40"/>
      <c r="S40"/>
      <c r="T40"/>
      <c r="U40"/>
      <c r="V40"/>
      <c r="W40"/>
    </row>
    <row r="41" spans="1:23" s="1" customFormat="1" x14ac:dyDescent="0.25">
      <c r="B41" s="13" t="s">
        <v>10</v>
      </c>
      <c r="C41" s="181">
        <v>44762065.342929997</v>
      </c>
      <c r="D41" s="181">
        <v>41896411.696170002</v>
      </c>
      <c r="E41" s="182">
        <v>43750964.136070006</v>
      </c>
      <c r="F41" s="183">
        <f>C41-D41+E41</f>
        <v>46616617.78283</v>
      </c>
      <c r="G41" s="139">
        <f>IF($C$25="1st Estimate",'GA Rates'!B4,IF($C$25="2nd Estimate",'GA Rates'!C4,IF($C$25="Actual",'GA Rates'!D4,0)))</f>
        <v>8.7770000000000001E-2</v>
      </c>
      <c r="H41" s="186">
        <f>F41*G41</f>
        <v>4091540.542798989</v>
      </c>
      <c r="I41" s="139">
        <f>VLOOKUP(B41,'GA Rates'!$A$3:$H$15,4,FALSE)</f>
        <v>6.7360000000000003E-2</v>
      </c>
      <c r="J41" s="188">
        <f>F41*I41</f>
        <v>3140095.3738514287</v>
      </c>
      <c r="K41" s="189">
        <f>J41-H41</f>
        <v>-951445.16894756025</v>
      </c>
      <c r="N41"/>
      <c r="O41"/>
      <c r="P41"/>
      <c r="Q41"/>
      <c r="R41"/>
      <c r="S41"/>
      <c r="T41"/>
      <c r="U41"/>
      <c r="V41"/>
      <c r="W41"/>
    </row>
    <row r="42" spans="1:23" s="1" customFormat="1" x14ac:dyDescent="0.25">
      <c r="B42" s="13" t="s">
        <v>11</v>
      </c>
      <c r="C42" s="181">
        <v>40082836.153169997</v>
      </c>
      <c r="D42" s="181">
        <f t="shared" ref="D42:D52" si="0">+E41</f>
        <v>43750964.136070006</v>
      </c>
      <c r="E42" s="182">
        <v>38287339.844710015</v>
      </c>
      <c r="F42" s="183">
        <f t="shared" ref="F42:F52" si="1">C42-D42+E42</f>
        <v>34619211.861810006</v>
      </c>
      <c r="G42" s="139">
        <f>IF($C$25="1st Estimate",'GA Rates'!B5,IF($C$25="2nd Estimate",'GA Rates'!C5,IF($C$25="Actual",'GA Rates'!D5,0)))</f>
        <v>7.3329999999999992E-2</v>
      </c>
      <c r="H42" s="186">
        <f t="shared" ref="H42:H52" si="2">F42*G42</f>
        <v>2538626.8058265275</v>
      </c>
      <c r="I42" s="139">
        <f>VLOOKUP(B42,'GA Rates'!$A$3:$H$15,4,FALSE)</f>
        <v>8.1670000000000006E-2</v>
      </c>
      <c r="J42" s="188">
        <f t="shared" ref="J42:J52" si="3">F42*I42</f>
        <v>2827351.0327540236</v>
      </c>
      <c r="K42" s="189">
        <f t="shared" ref="K42:K52" si="4">J42-H42</f>
        <v>288724.22692749603</v>
      </c>
      <c r="N42"/>
      <c r="O42"/>
      <c r="P42"/>
      <c r="Q42"/>
      <c r="R42"/>
      <c r="S42"/>
      <c r="T42"/>
      <c r="U42"/>
      <c r="V42"/>
      <c r="W42"/>
    </row>
    <row r="43" spans="1:23" s="1" customFormat="1" x14ac:dyDescent="0.25">
      <c r="B43" s="13" t="s">
        <v>12</v>
      </c>
      <c r="C43" s="181">
        <v>43329450.474330001</v>
      </c>
      <c r="D43" s="181">
        <f t="shared" si="0"/>
        <v>38287339.844710015</v>
      </c>
      <c r="E43" s="182">
        <v>41420734.634150021</v>
      </c>
      <c r="F43" s="183">
        <f t="shared" si="1"/>
        <v>46462845.263770007</v>
      </c>
      <c r="G43" s="139">
        <f>IF($C$25="1st Estimate",'GA Rates'!B6,IF($C$25="2nd Estimate",'GA Rates'!C6,IF($C$25="Actual",'GA Rates'!D6,0)))</f>
        <v>7.8769999999999993E-2</v>
      </c>
      <c r="H43" s="186">
        <f t="shared" si="2"/>
        <v>3659878.3214271632</v>
      </c>
      <c r="I43" s="139">
        <f>VLOOKUP(B43,'GA Rates'!$A$3:$H$15,4,FALSE)</f>
        <v>9.4810000000000005E-2</v>
      </c>
      <c r="J43" s="188">
        <f t="shared" si="3"/>
        <v>4405142.3594580349</v>
      </c>
      <c r="K43" s="189">
        <f t="shared" si="4"/>
        <v>745264.03803087166</v>
      </c>
      <c r="N43"/>
      <c r="O43"/>
      <c r="P43"/>
      <c r="Q43"/>
      <c r="R43"/>
      <c r="S43"/>
      <c r="T43"/>
      <c r="U43"/>
      <c r="V43"/>
      <c r="W43"/>
    </row>
    <row r="44" spans="1:23" s="1" customFormat="1" x14ac:dyDescent="0.25">
      <c r="B44" s="13" t="s">
        <v>13</v>
      </c>
      <c r="C44" s="181">
        <v>39715514.752549998</v>
      </c>
      <c r="D44" s="181">
        <f t="shared" si="0"/>
        <v>41420734.634150021</v>
      </c>
      <c r="E44" s="182">
        <v>38714629.01636003</v>
      </c>
      <c r="F44" s="183">
        <f t="shared" si="1"/>
        <v>37009409.134760007</v>
      </c>
      <c r="G44" s="139">
        <f>IF($C$25="1st Estimate",'GA Rates'!B7,IF($C$25="2nd Estimate",'GA Rates'!C7,IF($C$25="Actual",'GA Rates'!D7,0)))</f>
        <v>9.8099999999999993E-2</v>
      </c>
      <c r="H44" s="186">
        <f t="shared" si="2"/>
        <v>3630623.0361199565</v>
      </c>
      <c r="I44" s="139">
        <f>VLOOKUP(B44,'GA Rates'!$A$3:$H$15,4,FALSE)</f>
        <v>9.9589999999999998E-2</v>
      </c>
      <c r="J44" s="188">
        <f t="shared" si="3"/>
        <v>3685767.0557307489</v>
      </c>
      <c r="K44" s="189">
        <f t="shared" si="4"/>
        <v>55144.019610792398</v>
      </c>
      <c r="N44"/>
      <c r="O44"/>
      <c r="P44"/>
      <c r="Q44"/>
      <c r="R44"/>
      <c r="S44"/>
      <c r="T44"/>
      <c r="U44"/>
      <c r="V44"/>
      <c r="W44"/>
    </row>
    <row r="45" spans="1:23" s="1" customFormat="1" x14ac:dyDescent="0.25">
      <c r="B45" s="13" t="s">
        <v>14</v>
      </c>
      <c r="C45" s="181">
        <v>42445814.939259999</v>
      </c>
      <c r="D45" s="181">
        <f t="shared" si="0"/>
        <v>38714629.01636003</v>
      </c>
      <c r="E45" s="182">
        <v>41465423.971669994</v>
      </c>
      <c r="F45" s="183">
        <f t="shared" si="1"/>
        <v>45196609.894569963</v>
      </c>
      <c r="G45" s="139">
        <f>IF($C$25="1st Estimate",'GA Rates'!B8,IF($C$25="2nd Estimate",'GA Rates'!C8,IF($C$25="Actual",'GA Rates'!D8,0)))</f>
        <v>9.3920000000000003E-2</v>
      </c>
      <c r="H45" s="186">
        <f t="shared" si="2"/>
        <v>4244865.6012980109</v>
      </c>
      <c r="I45" s="139">
        <f>VLOOKUP(B45,'GA Rates'!$A$3:$H$15,4,FALSE)</f>
        <v>0.10793000000000001</v>
      </c>
      <c r="J45" s="188">
        <f t="shared" si="3"/>
        <v>4878070.1059209369</v>
      </c>
      <c r="K45" s="189">
        <f t="shared" si="4"/>
        <v>633204.504622926</v>
      </c>
      <c r="N45"/>
      <c r="O45"/>
      <c r="P45"/>
      <c r="Q45"/>
      <c r="R45"/>
      <c r="S45"/>
      <c r="T45"/>
      <c r="U45"/>
      <c r="V45"/>
      <c r="W45"/>
    </row>
    <row r="46" spans="1:23" s="1" customFormat="1" x14ac:dyDescent="0.25">
      <c r="B46" s="13" t="s">
        <v>15</v>
      </c>
      <c r="C46" s="181">
        <v>42820388.015950002</v>
      </c>
      <c r="D46" s="181">
        <f t="shared" si="0"/>
        <v>41465423.971669994</v>
      </c>
      <c r="E46" s="182">
        <v>41502705.929510012</v>
      </c>
      <c r="F46" s="183">
        <f t="shared" si="1"/>
        <v>42857669.97379002</v>
      </c>
      <c r="G46" s="139">
        <f>IF($C$25="1st Estimate",'GA Rates'!B9,IF($C$25="2nd Estimate",'GA Rates'!C9,IF($C$25="Actual",'GA Rates'!D9,0)))</f>
        <v>0.13336000000000001</v>
      </c>
      <c r="H46" s="186">
        <f t="shared" si="2"/>
        <v>5715498.8677046373</v>
      </c>
      <c r="I46" s="139">
        <f>VLOOKUP(B46,'GA Rates'!$A$3:$H$15,4,FALSE)</f>
        <v>0.11896</v>
      </c>
      <c r="J46" s="188">
        <f t="shared" si="3"/>
        <v>5098348.4200820606</v>
      </c>
      <c r="K46" s="189">
        <f t="shared" si="4"/>
        <v>-617150.44762257673</v>
      </c>
      <c r="N46"/>
      <c r="O46"/>
      <c r="P46"/>
      <c r="Q46"/>
      <c r="R46"/>
      <c r="S46"/>
      <c r="T46"/>
      <c r="U46"/>
      <c r="V46"/>
      <c r="W46"/>
    </row>
    <row r="47" spans="1:23" s="1" customFormat="1" x14ac:dyDescent="0.25">
      <c r="B47" s="13" t="s">
        <v>16</v>
      </c>
      <c r="C47" s="182">
        <v>45059807.267130002</v>
      </c>
      <c r="D47" s="181">
        <f t="shared" si="0"/>
        <v>41502705.929510012</v>
      </c>
      <c r="E47" s="182">
        <v>44399552.288429961</v>
      </c>
      <c r="F47" s="183">
        <f t="shared" si="1"/>
        <v>47956653.626049951</v>
      </c>
      <c r="G47" s="139">
        <f>IF($C$25="1st Estimate",'GA Rates'!B10,IF($C$25="2nd Estimate",'GA Rates'!C10,IF($C$25="Actual",'GA Rates'!D10,0)))</f>
        <v>8.5019999999999998E-2</v>
      </c>
      <c r="H47" s="186">
        <f t="shared" si="2"/>
        <v>4077274.6912867669</v>
      </c>
      <c r="I47" s="139">
        <f>VLOOKUP(B47,'GA Rates'!$A$3:$H$15,4,FALSE)</f>
        <v>7.7370000000000008E-2</v>
      </c>
      <c r="J47" s="188">
        <f t="shared" si="3"/>
        <v>3710406.2910474851</v>
      </c>
      <c r="K47" s="189">
        <f t="shared" si="4"/>
        <v>-366868.40023928182</v>
      </c>
      <c r="N47"/>
      <c r="O47"/>
      <c r="P47"/>
      <c r="Q47"/>
      <c r="R47"/>
      <c r="S47"/>
      <c r="T47"/>
      <c r="U47"/>
      <c r="V47"/>
      <c r="W47"/>
    </row>
    <row r="48" spans="1:23" s="1" customFormat="1" x14ac:dyDescent="0.25">
      <c r="B48" s="13" t="s">
        <v>17</v>
      </c>
      <c r="C48" s="182">
        <v>47274446.410250001</v>
      </c>
      <c r="D48" s="181">
        <f t="shared" si="0"/>
        <v>44399552.288429961</v>
      </c>
      <c r="E48" s="182">
        <v>45579389.756849952</v>
      </c>
      <c r="F48" s="183">
        <f t="shared" si="1"/>
        <v>48454283.878669992</v>
      </c>
      <c r="G48" s="139">
        <f>IF($C$25="1st Estimate",'GA Rates'!B11,IF($C$25="2nd Estimate",'GA Rates'!C11,IF($C$25="Actual",'GA Rates'!D11,0)))</f>
        <v>7.7900000000000011E-2</v>
      </c>
      <c r="H48" s="186">
        <f t="shared" si="2"/>
        <v>3774588.7141483929</v>
      </c>
      <c r="I48" s="139">
        <f>VLOOKUP(B48,'GA Rates'!$A$3:$H$15,4,FALSE)</f>
        <v>7.4900000000000008E-2</v>
      </c>
      <c r="J48" s="188">
        <f t="shared" si="3"/>
        <v>3629225.8625123827</v>
      </c>
      <c r="K48" s="189">
        <f t="shared" si="4"/>
        <v>-145362.85163601022</v>
      </c>
      <c r="N48"/>
      <c r="O48"/>
      <c r="P48"/>
      <c r="Q48"/>
      <c r="R48"/>
      <c r="S48"/>
      <c r="T48"/>
      <c r="U48"/>
      <c r="V48"/>
      <c r="W48"/>
    </row>
    <row r="49" spans="1:23" s="1" customFormat="1" x14ac:dyDescent="0.25">
      <c r="B49" s="13" t="s">
        <v>18</v>
      </c>
      <c r="C49" s="182">
        <v>40798079.964299999</v>
      </c>
      <c r="D49" s="181">
        <f t="shared" si="0"/>
        <v>45579389.756849952</v>
      </c>
      <c r="E49" s="182">
        <v>40283549.576710016</v>
      </c>
      <c r="F49" s="183">
        <f t="shared" si="1"/>
        <v>35502239.784160063</v>
      </c>
      <c r="G49" s="139">
        <f>IF($C$25="1st Estimate",'GA Rates'!B12,IF($C$25="2nd Estimate",'GA Rates'!C12,IF($C$25="Actual",'GA Rates'!D12,0)))</f>
        <v>8.4239999999999995E-2</v>
      </c>
      <c r="H49" s="186">
        <f t="shared" si="2"/>
        <v>2990708.6794176437</v>
      </c>
      <c r="I49" s="139">
        <f>VLOOKUP(B49,'GA Rates'!$A$3:$H$15,4,FALSE)</f>
        <v>8.584E-2</v>
      </c>
      <c r="J49" s="188">
        <f t="shared" si="3"/>
        <v>3047512.2630722998</v>
      </c>
      <c r="K49" s="189">
        <f t="shared" si="4"/>
        <v>56803.583654656075</v>
      </c>
      <c r="N49"/>
      <c r="O49"/>
      <c r="P49"/>
      <c r="Q49"/>
      <c r="R49"/>
      <c r="S49"/>
      <c r="T49"/>
      <c r="U49"/>
      <c r="V49"/>
      <c r="W49"/>
    </row>
    <row r="50" spans="1:23" s="1" customFormat="1" x14ac:dyDescent="0.25">
      <c r="B50" s="13" t="s">
        <v>19</v>
      </c>
      <c r="C50" s="182">
        <v>41691091.47975</v>
      </c>
      <c r="D50" s="181">
        <f t="shared" si="0"/>
        <v>40283549.576710016</v>
      </c>
      <c r="E50" s="182">
        <v>40914116.386369973</v>
      </c>
      <c r="F50" s="183">
        <f t="shared" si="1"/>
        <v>42321658.289409958</v>
      </c>
      <c r="G50" s="139">
        <f>IF($C$25="1st Estimate",'GA Rates'!B13,IF($C$25="2nd Estimate",'GA Rates'!C13,IF($C$25="Actual",'GA Rates'!D13,0)))</f>
        <v>8.9209999999999998E-2</v>
      </c>
      <c r="H50" s="186">
        <f t="shared" si="2"/>
        <v>3775515.1359982621</v>
      </c>
      <c r="I50" s="139">
        <f>VLOOKUP(B50,'GA Rates'!$A$3:$H$15,4,FALSE)</f>
        <v>0.12059</v>
      </c>
      <c r="J50" s="188">
        <f t="shared" si="3"/>
        <v>5103568.7731199469</v>
      </c>
      <c r="K50" s="189">
        <f t="shared" si="4"/>
        <v>1328053.6371216848</v>
      </c>
      <c r="N50"/>
      <c r="O50"/>
      <c r="P50"/>
      <c r="Q50"/>
      <c r="R50"/>
      <c r="S50"/>
      <c r="T50"/>
      <c r="U50"/>
      <c r="V50"/>
      <c r="W50"/>
    </row>
    <row r="51" spans="1:23" s="1" customFormat="1" x14ac:dyDescent="0.25">
      <c r="B51" s="13" t="s">
        <v>20</v>
      </c>
      <c r="C51" s="182">
        <v>40815178.681990102</v>
      </c>
      <c r="D51" s="181">
        <f t="shared" si="0"/>
        <v>40914116.386369973</v>
      </c>
      <c r="E51" s="182">
        <v>39879065.378110081</v>
      </c>
      <c r="F51" s="183">
        <f t="shared" si="1"/>
        <v>39780127.673730209</v>
      </c>
      <c r="G51" s="139">
        <f>IF($C$25="1st Estimate",'GA Rates'!B14,IF($C$25="2nd Estimate",'GA Rates'!C14,IF($C$25="Actual",'GA Rates'!D14,0)))</f>
        <v>0.12235</v>
      </c>
      <c r="H51" s="186">
        <f t="shared" si="2"/>
        <v>4867098.6208808916</v>
      </c>
      <c r="I51" s="139">
        <f>VLOOKUP(B51,'GA Rates'!$A$3:$H$15,4,FALSE)</f>
        <v>9.8549999999999999E-2</v>
      </c>
      <c r="J51" s="188">
        <f t="shared" si="3"/>
        <v>3920331.5822461122</v>
      </c>
      <c r="K51" s="189">
        <f t="shared" si="4"/>
        <v>-946767.0386347794</v>
      </c>
      <c r="N51"/>
      <c r="O51"/>
      <c r="P51"/>
      <c r="Q51"/>
      <c r="R51"/>
      <c r="S51"/>
      <c r="T51"/>
      <c r="U51"/>
      <c r="V51"/>
      <c r="W51"/>
    </row>
    <row r="52" spans="1:23" s="1" customFormat="1" x14ac:dyDescent="0.25">
      <c r="B52" s="13" t="s">
        <v>21</v>
      </c>
      <c r="C52" s="184">
        <v>40553882.18265</v>
      </c>
      <c r="D52" s="181">
        <f t="shared" si="0"/>
        <v>39879065.378110081</v>
      </c>
      <c r="E52" s="182">
        <v>37515698.140000001</v>
      </c>
      <c r="F52" s="183">
        <f t="shared" si="1"/>
        <v>38190514.944539919</v>
      </c>
      <c r="G52" s="139">
        <f>IF($C$25="1st Estimate",'GA Rates'!B15,IF($C$25="2nd Estimate",'GA Rates'!C15,IF($C$25="Actual",'GA Rates'!D15,0)))</f>
        <v>9.1980000000000006E-2</v>
      </c>
      <c r="H52" s="186">
        <f t="shared" si="2"/>
        <v>3512763.564598782</v>
      </c>
      <c r="I52" s="139">
        <f>VLOOKUP(B52,'GA Rates'!$A$3:$H$15,4,FALSE)</f>
        <v>7.4040000000000009E-2</v>
      </c>
      <c r="J52" s="188">
        <f t="shared" si="3"/>
        <v>2827625.7264937358</v>
      </c>
      <c r="K52" s="189">
        <f t="shared" si="4"/>
        <v>-685137.83810504619</v>
      </c>
      <c r="N52"/>
      <c r="O52"/>
      <c r="P52"/>
      <c r="Q52"/>
      <c r="R52"/>
      <c r="S52"/>
      <c r="T52"/>
      <c r="U52"/>
      <c r="V52"/>
      <c r="W52"/>
    </row>
    <row r="53" spans="1:23" s="1" customFormat="1" ht="30.75" thickBot="1" x14ac:dyDescent="0.3">
      <c r="B53" s="111" t="s">
        <v>86</v>
      </c>
      <c r="C53" s="185">
        <f>SUM(C41:C52)</f>
        <v>509348555.66426003</v>
      </c>
      <c r="D53" s="185">
        <f>SUM(D41:D52)</f>
        <v>498093882.61511004</v>
      </c>
      <c r="E53" s="185">
        <f>SUM(E41:E52)</f>
        <v>493713169.05894005</v>
      </c>
      <c r="F53" s="185">
        <f>SUM(F41:F52)</f>
        <v>504967842.10809004</v>
      </c>
      <c r="G53" s="37"/>
      <c r="H53" s="187">
        <f>SUM(H41:H52)</f>
        <v>46878982.581506036</v>
      </c>
      <c r="I53" s="37"/>
      <c r="J53" s="187">
        <f>SUM(J41:J52)</f>
        <v>46273444.846289203</v>
      </c>
      <c r="K53" s="190">
        <f>SUM(K41:K52)</f>
        <v>-605537.7352168276</v>
      </c>
      <c r="N53"/>
      <c r="O53"/>
      <c r="P53"/>
      <c r="Q53"/>
      <c r="R53"/>
      <c r="S53"/>
      <c r="T53"/>
      <c r="U53"/>
      <c r="V53"/>
      <c r="W53"/>
    </row>
    <row r="54" spans="1:23" s="1" customFormat="1" ht="14.25" x14ac:dyDescent="0.2">
      <c r="G54" s="4"/>
      <c r="H54" s="4"/>
      <c r="I54" s="4"/>
      <c r="J54" s="63"/>
      <c r="K54" s="109"/>
      <c r="N54" s="29"/>
      <c r="O54" s="30"/>
      <c r="P54" s="30"/>
      <c r="Q54" s="30"/>
      <c r="R54" s="30"/>
      <c r="S54" s="30"/>
      <c r="T54" s="30"/>
      <c r="U54" s="30"/>
      <c r="V54" s="30"/>
      <c r="W54" s="30"/>
    </row>
    <row r="55" spans="1:23" s="1" customFormat="1" hidden="1" x14ac:dyDescent="0.25">
      <c r="H55"/>
      <c r="I55"/>
      <c r="J55"/>
      <c r="K55"/>
      <c r="N55" s="29"/>
      <c r="O55" s="30"/>
      <c r="P55" s="30"/>
      <c r="Q55" s="30"/>
      <c r="R55" s="30"/>
      <c r="S55" s="30"/>
      <c r="T55" s="30"/>
      <c r="U55" s="30"/>
      <c r="V55" s="30"/>
      <c r="W55" s="30"/>
    </row>
    <row r="56" spans="1:23" s="1" customFormat="1" hidden="1" x14ac:dyDescent="0.25">
      <c r="H56"/>
      <c r="I56"/>
      <c r="J56"/>
      <c r="K56"/>
      <c r="N56" s="29"/>
      <c r="O56" s="30"/>
      <c r="P56" s="30"/>
      <c r="Q56" s="30"/>
      <c r="R56" s="30"/>
      <c r="S56" s="30"/>
      <c r="T56" s="30"/>
      <c r="U56" s="30"/>
      <c r="V56" s="30"/>
      <c r="W56" s="30"/>
    </row>
    <row r="57" spans="1:23" s="1" customFormat="1" hidden="1" x14ac:dyDescent="0.25">
      <c r="H57"/>
      <c r="I57"/>
      <c r="J57"/>
      <c r="K57"/>
      <c r="N57" s="29"/>
      <c r="O57" s="30"/>
      <c r="P57" s="30"/>
      <c r="Q57" s="30"/>
      <c r="R57" s="30"/>
      <c r="S57" s="30"/>
      <c r="T57" s="30"/>
      <c r="U57" s="30"/>
      <c r="V57" s="30"/>
      <c r="W57" s="30"/>
    </row>
    <row r="58" spans="1:23" s="1" customFormat="1" hidden="1" x14ac:dyDescent="0.25">
      <c r="H58" s="230"/>
      <c r="I58" s="230"/>
      <c r="J58" s="230"/>
      <c r="K58" s="123"/>
      <c r="N58" s="29"/>
      <c r="O58" s="30"/>
      <c r="P58" s="30"/>
      <c r="Q58" s="30"/>
      <c r="R58" s="30"/>
      <c r="S58" s="30"/>
      <c r="T58" s="30"/>
      <c r="U58" s="30"/>
      <c r="V58" s="30"/>
      <c r="W58" s="30"/>
    </row>
    <row r="59" spans="1:23" s="1" customFormat="1" x14ac:dyDescent="0.25">
      <c r="H59" s="230" t="s">
        <v>171</v>
      </c>
      <c r="I59" s="230"/>
      <c r="J59" s="230"/>
      <c r="K59" s="134">
        <f>IFERROR(F53/D18,0)</f>
        <v>1.0387173324308643</v>
      </c>
      <c r="N59" s="29"/>
      <c r="O59" s="30"/>
      <c r="P59" s="30"/>
      <c r="Q59" s="30"/>
      <c r="R59" s="30"/>
      <c r="S59" s="30"/>
      <c r="T59" s="30"/>
      <c r="U59" s="30"/>
      <c r="V59" s="30"/>
      <c r="W59" s="30"/>
    </row>
    <row r="60" spans="1:23" s="1" customFormat="1" ht="14.25" x14ac:dyDescent="0.2">
      <c r="N60" s="29"/>
      <c r="O60" s="30"/>
      <c r="P60" s="30"/>
      <c r="Q60" s="30"/>
      <c r="R60" s="30"/>
      <c r="S60" s="30"/>
      <c r="T60" s="30"/>
      <c r="U60" s="30"/>
      <c r="V60" s="30"/>
      <c r="W60" s="30"/>
    </row>
    <row r="61" spans="1:23" s="1" customFormat="1" x14ac:dyDescent="0.25">
      <c r="A61" s="1" t="s">
        <v>93</v>
      </c>
      <c r="B61" s="41" t="s">
        <v>88</v>
      </c>
      <c r="C61" s="2"/>
      <c r="K61" s="98"/>
      <c r="N61" s="29"/>
      <c r="O61" s="30"/>
      <c r="P61" s="30"/>
      <c r="Q61" s="30"/>
      <c r="R61" s="30"/>
      <c r="S61" s="30"/>
      <c r="T61" s="30"/>
      <c r="U61" s="30"/>
      <c r="V61" s="30"/>
      <c r="W61" s="30"/>
    </row>
    <row r="62" spans="1:23" s="1" customFormat="1" x14ac:dyDescent="0.25">
      <c r="B62" s="3"/>
      <c r="C62" s="2"/>
      <c r="K62" s="106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1:23" s="1" customFormat="1" x14ac:dyDescent="0.25">
      <c r="A63" s="11"/>
      <c r="B63" s="117" t="s">
        <v>43</v>
      </c>
      <c r="C63" s="137" t="s">
        <v>183</v>
      </c>
      <c r="D63" s="222" t="s">
        <v>42</v>
      </c>
      <c r="E63" s="222"/>
      <c r="F63" s="222"/>
      <c r="G63" s="222"/>
      <c r="H63" s="222"/>
      <c r="I63" s="226" t="s">
        <v>190</v>
      </c>
      <c r="J63" s="227"/>
      <c r="K63" s="228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1:23" s="1" customFormat="1" ht="42" customHeight="1" x14ac:dyDescent="0.25">
      <c r="A64" s="233" t="s">
        <v>87</v>
      </c>
      <c r="B64" s="234"/>
      <c r="C64" s="191">
        <v>-348978</v>
      </c>
      <c r="D64" s="214"/>
      <c r="E64" s="215"/>
      <c r="F64" s="215"/>
      <c r="G64" s="215"/>
      <c r="H64" s="216"/>
      <c r="I64" s="153" t="s">
        <v>191</v>
      </c>
      <c r="J64" s="153" t="s">
        <v>192</v>
      </c>
      <c r="K64" s="153" t="s">
        <v>193</v>
      </c>
      <c r="N64" s="29"/>
      <c r="O64" s="29"/>
      <c r="P64" s="29"/>
      <c r="Q64" s="29"/>
      <c r="R64" s="29"/>
      <c r="S64" s="29"/>
      <c r="T64" s="29"/>
      <c r="U64" s="29"/>
      <c r="V64" s="29"/>
      <c r="W64" s="29"/>
    </row>
    <row r="65" spans="1:23" s="1" customFormat="1" ht="28.5" x14ac:dyDescent="0.2">
      <c r="A65" s="64" t="s">
        <v>47</v>
      </c>
      <c r="B65" s="43" t="s">
        <v>177</v>
      </c>
      <c r="C65" s="191"/>
      <c r="D65" s="235"/>
      <c r="E65" s="235"/>
      <c r="F65" s="235"/>
      <c r="G65" s="235"/>
      <c r="H65" s="235"/>
      <c r="I65" s="141"/>
      <c r="J65" s="142"/>
      <c r="K65" s="195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1:23" s="1" customFormat="1" ht="28.5" x14ac:dyDescent="0.2">
      <c r="A66" s="64" t="s">
        <v>48</v>
      </c>
      <c r="B66" s="43" t="s">
        <v>178</v>
      </c>
      <c r="C66" s="191"/>
      <c r="D66" s="236"/>
      <c r="E66" s="237"/>
      <c r="F66" s="237"/>
      <c r="G66" s="237"/>
      <c r="H66" s="238"/>
      <c r="I66" s="141"/>
      <c r="J66" s="142"/>
      <c r="K66" s="195"/>
      <c r="L66" s="73"/>
      <c r="M66" s="73"/>
      <c r="N66" s="73"/>
      <c r="O66" s="73"/>
      <c r="P66" s="73"/>
    </row>
    <row r="67" spans="1:23" s="1" customFormat="1" ht="28.5" x14ac:dyDescent="0.2">
      <c r="A67" s="64" t="s">
        <v>61</v>
      </c>
      <c r="B67" s="43" t="s">
        <v>60</v>
      </c>
      <c r="C67" s="191">
        <v>9500</v>
      </c>
      <c r="D67" s="235" t="s">
        <v>218</v>
      </c>
      <c r="E67" s="235"/>
      <c r="F67" s="235"/>
      <c r="G67" s="235"/>
      <c r="H67" s="235"/>
      <c r="I67" s="141"/>
      <c r="J67" s="142"/>
      <c r="K67" s="195"/>
      <c r="L67" s="73"/>
      <c r="M67" s="73"/>
      <c r="N67" s="73"/>
      <c r="O67" s="73"/>
      <c r="P67" s="73"/>
    </row>
    <row r="68" spans="1:23" s="1" customFormat="1" ht="28.5" x14ac:dyDescent="0.2">
      <c r="A68" s="64" t="s">
        <v>62</v>
      </c>
      <c r="B68" s="43" t="s">
        <v>59</v>
      </c>
      <c r="C68" s="191">
        <v>-47000</v>
      </c>
      <c r="D68" s="236" t="s">
        <v>221</v>
      </c>
      <c r="E68" s="237"/>
      <c r="F68" s="237"/>
      <c r="G68" s="237"/>
      <c r="H68" s="238"/>
      <c r="I68" s="141"/>
      <c r="J68" s="142"/>
      <c r="K68" s="195"/>
      <c r="L68" s="73"/>
      <c r="M68" s="73"/>
      <c r="N68" s="73"/>
      <c r="O68" s="73"/>
      <c r="P68" s="73"/>
    </row>
    <row r="69" spans="1:23" s="1" customFormat="1" ht="28.5" x14ac:dyDescent="0.2">
      <c r="A69" s="64" t="s">
        <v>65</v>
      </c>
      <c r="B69" s="43" t="s">
        <v>179</v>
      </c>
      <c r="C69" s="142">
        <v>30000</v>
      </c>
      <c r="D69" s="235" t="s">
        <v>219</v>
      </c>
      <c r="E69" s="235"/>
      <c r="F69" s="235"/>
      <c r="G69" s="235"/>
      <c r="H69" s="235"/>
      <c r="I69" s="141"/>
      <c r="J69" s="142"/>
      <c r="K69" s="195"/>
      <c r="L69" s="73"/>
      <c r="M69" s="73"/>
      <c r="N69" s="73"/>
      <c r="O69" s="73"/>
      <c r="P69" s="73"/>
    </row>
    <row r="70" spans="1:23" s="1" customFormat="1" ht="28.5" x14ac:dyDescent="0.2">
      <c r="A70" s="64" t="s">
        <v>66</v>
      </c>
      <c r="B70" s="43" t="s">
        <v>180</v>
      </c>
      <c r="C70" s="191">
        <v>0</v>
      </c>
      <c r="D70" s="235" t="s">
        <v>220</v>
      </c>
      <c r="E70" s="235"/>
      <c r="F70" s="235"/>
      <c r="G70" s="235"/>
      <c r="H70" s="235"/>
      <c r="I70" s="141"/>
      <c r="J70" s="142"/>
      <c r="K70" s="195"/>
      <c r="L70" s="73"/>
      <c r="M70" s="73"/>
      <c r="N70" s="73"/>
      <c r="O70" s="73"/>
      <c r="P70" s="73"/>
    </row>
    <row r="71" spans="1:23" s="1" customFormat="1" ht="33.75" customHeight="1" x14ac:dyDescent="0.2">
      <c r="A71" s="64">
        <v>4</v>
      </c>
      <c r="B71" s="43" t="s">
        <v>64</v>
      </c>
      <c r="C71" s="191"/>
      <c r="D71" s="235"/>
      <c r="E71" s="235"/>
      <c r="F71" s="235"/>
      <c r="G71" s="235"/>
      <c r="H71" s="235"/>
      <c r="I71" s="141"/>
      <c r="J71" s="142"/>
      <c r="K71" s="195"/>
      <c r="L71" s="73"/>
      <c r="M71" s="73"/>
      <c r="N71" s="73"/>
      <c r="O71" s="73"/>
      <c r="P71" s="73"/>
    </row>
    <row r="72" spans="1:23" s="1" customFormat="1" ht="28.5" x14ac:dyDescent="0.2">
      <c r="A72" s="64">
        <v>5</v>
      </c>
      <c r="B72" s="43" t="s">
        <v>184</v>
      </c>
      <c r="C72" s="191"/>
      <c r="D72" s="235"/>
      <c r="E72" s="235"/>
      <c r="F72" s="235"/>
      <c r="G72" s="235"/>
      <c r="H72" s="235"/>
      <c r="I72" s="141"/>
      <c r="J72" s="142"/>
      <c r="K72" s="195"/>
      <c r="L72" s="73"/>
      <c r="M72" s="73"/>
      <c r="N72" s="73"/>
      <c r="O72" s="73"/>
      <c r="P72" s="73"/>
    </row>
    <row r="73" spans="1:23" s="1" customFormat="1" ht="28.5" x14ac:dyDescent="0.2">
      <c r="A73" s="48">
        <v>6</v>
      </c>
      <c r="B73" s="112" t="s">
        <v>89</v>
      </c>
      <c r="C73" s="191"/>
      <c r="D73" s="235"/>
      <c r="E73" s="235"/>
      <c r="F73" s="235"/>
      <c r="G73" s="235"/>
      <c r="H73" s="235"/>
      <c r="I73" s="141"/>
      <c r="J73" s="142"/>
      <c r="K73" s="195"/>
    </row>
    <row r="74" spans="1:23" s="1" customFormat="1" ht="14.25" x14ac:dyDescent="0.2">
      <c r="A74" s="48">
        <v>7</v>
      </c>
      <c r="B74" s="135" t="s">
        <v>181</v>
      </c>
      <c r="C74" s="191"/>
      <c r="D74" s="235"/>
      <c r="E74" s="235"/>
      <c r="F74" s="235"/>
      <c r="G74" s="235"/>
      <c r="H74" s="235"/>
      <c r="I74" s="141"/>
      <c r="J74" s="142"/>
      <c r="K74" s="195"/>
    </row>
    <row r="75" spans="1:23" s="1" customFormat="1" ht="14.25" x14ac:dyDescent="0.2">
      <c r="A75" s="48">
        <v>8</v>
      </c>
      <c r="B75" s="135" t="s">
        <v>182</v>
      </c>
      <c r="C75" s="191"/>
      <c r="D75" s="235"/>
      <c r="E75" s="235"/>
      <c r="F75" s="235"/>
      <c r="G75" s="235"/>
      <c r="H75" s="235"/>
      <c r="I75" s="141"/>
      <c r="J75" s="142"/>
      <c r="K75" s="195"/>
    </row>
    <row r="76" spans="1:23" s="1" customFormat="1" ht="14.25" x14ac:dyDescent="0.2">
      <c r="A76" s="48">
        <v>9</v>
      </c>
      <c r="B76" s="143"/>
      <c r="C76" s="191"/>
      <c r="D76" s="236"/>
      <c r="E76" s="237"/>
      <c r="F76" s="237"/>
      <c r="G76" s="237"/>
      <c r="H76" s="238"/>
      <c r="I76" s="141"/>
      <c r="J76" s="142"/>
      <c r="K76" s="195"/>
    </row>
    <row r="77" spans="1:23" s="1" customFormat="1" ht="14.25" x14ac:dyDescent="0.2">
      <c r="A77" s="48">
        <v>10</v>
      </c>
      <c r="B77" s="143"/>
      <c r="C77" s="191"/>
      <c r="D77" s="235"/>
      <c r="E77" s="235"/>
      <c r="F77" s="235"/>
      <c r="G77" s="235"/>
      <c r="H77" s="235"/>
      <c r="I77" s="141"/>
      <c r="J77" s="142"/>
      <c r="K77" s="195"/>
    </row>
    <row r="78" spans="1:23" s="1" customFormat="1" ht="14.45" customHeight="1" x14ac:dyDescent="0.2">
      <c r="A78" s="154"/>
      <c r="B78" s="154"/>
      <c r="C78" s="154"/>
      <c r="D78" s="154"/>
      <c r="E78" s="154"/>
      <c r="F78" s="154"/>
      <c r="G78" s="154"/>
      <c r="H78" s="229" t="s">
        <v>194</v>
      </c>
      <c r="I78" s="229"/>
      <c r="J78" s="229"/>
      <c r="K78" s="194">
        <f>SUM(K65:K77)</f>
        <v>0</v>
      </c>
    </row>
    <row r="79" spans="1:23" s="1" customFormat="1" ht="30" x14ac:dyDescent="0.25">
      <c r="A79" s="1" t="s">
        <v>94</v>
      </c>
      <c r="B79" s="9" t="s">
        <v>84</v>
      </c>
      <c r="C79" s="192">
        <f>SUM(C64:C77)</f>
        <v>-356478</v>
      </c>
      <c r="D79" s="25"/>
      <c r="E79" s="25"/>
      <c r="F79" s="25"/>
      <c r="G79" s="25"/>
    </row>
    <row r="80" spans="1:23" s="1" customFormat="1" ht="30" x14ac:dyDescent="0.25">
      <c r="B80" s="120" t="s">
        <v>85</v>
      </c>
      <c r="C80" s="193">
        <f>K53</f>
        <v>-605537.7352168276</v>
      </c>
      <c r="D80" s="25"/>
      <c r="E80" s="25"/>
      <c r="F80" s="25"/>
      <c r="G80" s="25"/>
    </row>
    <row r="81" spans="2:11" s="1" customFormat="1" x14ac:dyDescent="0.25">
      <c r="B81" s="66" t="s">
        <v>24</v>
      </c>
      <c r="C81" s="194">
        <f>C79-C80</f>
        <v>249059.7352168276</v>
      </c>
    </row>
    <row r="82" spans="2:11" s="1" customFormat="1" ht="30.75" thickBot="1" x14ac:dyDescent="0.3">
      <c r="B82" s="66" t="s">
        <v>69</v>
      </c>
      <c r="C82" s="138">
        <f>IF(ISERROR(C81/J53),0,C81/J53)</f>
        <v>5.3823469604251948E-3</v>
      </c>
      <c r="D82" s="87" t="str">
        <f>IF(AND(C82&lt;0.01,C82&gt;-0.01),"","Unresolved differences of greater than + or - 1% should be explained")</f>
        <v/>
      </c>
      <c r="F82" s="73"/>
      <c r="G82" s="35"/>
      <c r="H82" s="35"/>
      <c r="I82" s="35"/>
      <c r="J82" s="35"/>
      <c r="K82" s="35"/>
    </row>
    <row r="83" spans="2:11" s="1" customFormat="1" ht="15.75" thickTop="1" x14ac:dyDescent="0.25">
      <c r="B83" s="2"/>
      <c r="C83" s="50"/>
      <c r="D83" s="53"/>
      <c r="G83" s="73"/>
    </row>
    <row r="84" spans="2:11" s="1" customFormat="1" x14ac:dyDescent="0.25">
      <c r="B84" s="2"/>
      <c r="C84" s="50"/>
      <c r="D84" s="34"/>
    </row>
  </sheetData>
  <sheetProtection algorithmName="SHA-512" hashValue="H2ojelWCPdkKAjM7539U1Y3V64Jvf6vqk+hG+5ky0vV3pwzITycHwd/aoMd+iyjSUj2sJDYFWuE2rhrTWlaxTg==" saltValue="e5in3siIrmn7lpslB070kA==" spinCount="100000" sheet="1" objects="1" scenarios="1"/>
  <mergeCells count="24">
    <mergeCell ref="D70:H70"/>
    <mergeCell ref="D71:H71"/>
    <mergeCell ref="D72:H72"/>
    <mergeCell ref="H78:J78"/>
    <mergeCell ref="D74:H74"/>
    <mergeCell ref="D75:H75"/>
    <mergeCell ref="D76:H76"/>
    <mergeCell ref="D77:H77"/>
    <mergeCell ref="D73:H73"/>
    <mergeCell ref="D68:H68"/>
    <mergeCell ref="D69:H69"/>
    <mergeCell ref="D67:H67"/>
    <mergeCell ref="B13:C13"/>
    <mergeCell ref="E13:F13"/>
    <mergeCell ref="B19:H19"/>
    <mergeCell ref="H58:J58"/>
    <mergeCell ref="H59:J59"/>
    <mergeCell ref="D63:H63"/>
    <mergeCell ref="D64:H64"/>
    <mergeCell ref="D65:H65"/>
    <mergeCell ref="D66:H66"/>
    <mergeCell ref="B27:F27"/>
    <mergeCell ref="A64:B64"/>
    <mergeCell ref="I63:K63"/>
  </mergeCells>
  <dataValidations count="3">
    <dataValidation type="list" sqref="C25">
      <formula1>"1st Estimate, 2nd Estimate, Actual"</formula1>
    </dataValidation>
    <dataValidation type="list" allowBlank="1" showInputMessage="1" showErrorMessage="1" sqref="G27 I65:I77">
      <formula1>"Yes,No"</formula1>
    </dataValidation>
    <dataValidation type="list" allowBlank="1" showInputMessage="1" showErrorMessage="1" sqref="C21">
      <formula1>"Confirmed,Incorrect Data"</formula1>
    </dataValidation>
  </dataValidations>
  <pageMargins left="0.7" right="0.7" top="0.75" bottom="0.75" header="0.3" footer="0.3"/>
  <pageSetup scale="3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37"/>
  <sheetViews>
    <sheetView workbookViewId="0">
      <selection sqref="A1:H1"/>
    </sheetView>
  </sheetViews>
  <sheetFormatPr defaultRowHeight="15" x14ac:dyDescent="0.25"/>
  <cols>
    <col min="1" max="1" width="12.42578125" customWidth="1"/>
    <col min="2" max="2" width="10.5703125" customWidth="1"/>
    <col min="3" max="3" width="10.42578125" customWidth="1"/>
    <col min="4" max="4" width="10.42578125" bestFit="1" customWidth="1"/>
    <col min="5" max="5" width="11.28515625" bestFit="1" customWidth="1"/>
    <col min="6" max="6" width="10.140625" customWidth="1"/>
    <col min="7" max="7" width="10.5703125" customWidth="1"/>
    <col min="9" max="9" width="11.28515625" bestFit="1" customWidth="1"/>
    <col min="10" max="10" width="10.5703125" customWidth="1"/>
    <col min="11" max="11" width="10.42578125" customWidth="1"/>
    <col min="13" max="13" width="11.28515625" bestFit="1" customWidth="1"/>
    <col min="14" max="14" width="9.85546875" customWidth="1"/>
    <col min="15" max="15" width="10.140625" customWidth="1"/>
    <col min="18" max="19" width="9.42578125" customWidth="1"/>
  </cols>
  <sheetData>
    <row r="1" spans="1:20" x14ac:dyDescent="0.25">
      <c r="A1" s="3" t="s">
        <v>29</v>
      </c>
      <c r="B1" s="3"/>
      <c r="C1" s="3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x14ac:dyDescent="0.25">
      <c r="A2" s="11"/>
      <c r="B2" s="146">
        <v>2018</v>
      </c>
      <c r="C2" s="146"/>
      <c r="D2" s="146"/>
      <c r="E2" s="146"/>
      <c r="F2" s="118">
        <v>2017</v>
      </c>
      <c r="G2" s="118"/>
      <c r="H2" s="118"/>
      <c r="I2" s="118"/>
      <c r="J2" s="118">
        <v>2016</v>
      </c>
      <c r="K2" s="118"/>
      <c r="L2" s="118"/>
      <c r="M2" s="118"/>
      <c r="N2" s="118">
        <v>2015</v>
      </c>
      <c r="O2" s="118"/>
      <c r="P2" s="118"/>
      <c r="Q2" s="118"/>
      <c r="R2" s="118">
        <v>2014</v>
      </c>
      <c r="S2" s="118"/>
      <c r="T2" s="118"/>
    </row>
    <row r="3" spans="1:20" ht="45" x14ac:dyDescent="0.25">
      <c r="A3" s="18" t="s">
        <v>30</v>
      </c>
      <c r="B3" s="84" t="s">
        <v>26</v>
      </c>
      <c r="C3" s="84" t="s">
        <v>27</v>
      </c>
      <c r="D3" s="84" t="s">
        <v>28</v>
      </c>
      <c r="E3" s="18" t="s">
        <v>30</v>
      </c>
      <c r="F3" s="84" t="s">
        <v>26</v>
      </c>
      <c r="G3" s="84" t="s">
        <v>27</v>
      </c>
      <c r="H3" s="84" t="s">
        <v>28</v>
      </c>
      <c r="I3" s="18" t="s">
        <v>30</v>
      </c>
      <c r="J3" s="84" t="s">
        <v>26</v>
      </c>
      <c r="K3" s="84" t="s">
        <v>27</v>
      </c>
      <c r="L3" s="84" t="s">
        <v>28</v>
      </c>
      <c r="M3" s="18" t="s">
        <v>30</v>
      </c>
      <c r="N3" s="84" t="s">
        <v>26</v>
      </c>
      <c r="O3" s="84" t="s">
        <v>27</v>
      </c>
      <c r="P3" s="84" t="s">
        <v>28</v>
      </c>
      <c r="Q3" s="18" t="s">
        <v>30</v>
      </c>
      <c r="R3" s="84" t="s">
        <v>26</v>
      </c>
      <c r="S3" s="84" t="s">
        <v>27</v>
      </c>
      <c r="T3" s="84" t="s">
        <v>28</v>
      </c>
    </row>
    <row r="4" spans="1:20" x14ac:dyDescent="0.25">
      <c r="A4" s="11" t="s">
        <v>10</v>
      </c>
      <c r="B4" s="19">
        <v>8.7770000000000001E-2</v>
      </c>
      <c r="C4" s="19">
        <v>6.3700000000000007E-2</v>
      </c>
      <c r="D4" s="19">
        <v>6.7360000000000003E-2</v>
      </c>
      <c r="E4" s="11" t="s">
        <v>10</v>
      </c>
      <c r="F4" s="19">
        <v>6.6869999999999999E-2</v>
      </c>
      <c r="G4" s="19">
        <v>8.677E-2</v>
      </c>
      <c r="H4" s="19">
        <v>8.2269999999999996E-2</v>
      </c>
      <c r="I4" s="11" t="s">
        <v>10</v>
      </c>
      <c r="J4" s="19">
        <v>8.4229999999999999E-2</v>
      </c>
      <c r="K4" s="19">
        <v>9.214E-2</v>
      </c>
      <c r="L4" s="19">
        <v>9.1789999999999997E-2</v>
      </c>
      <c r="M4" s="11" t="s">
        <v>10</v>
      </c>
      <c r="N4" s="19">
        <v>5.5490000000000005E-2</v>
      </c>
      <c r="O4" s="19">
        <v>6.1609999999999998E-2</v>
      </c>
      <c r="P4" s="19">
        <v>5.0680000000000003E-2</v>
      </c>
      <c r="Q4" s="11" t="s">
        <v>10</v>
      </c>
      <c r="R4" s="19">
        <v>3.6260000000000001E-2</v>
      </c>
      <c r="S4" s="19">
        <v>1.806E-2</v>
      </c>
      <c r="T4" s="19">
        <v>1.261E-2</v>
      </c>
    </row>
    <row r="5" spans="1:20" x14ac:dyDescent="0.25">
      <c r="A5" s="11" t="s">
        <v>11</v>
      </c>
      <c r="B5" s="19">
        <v>7.3329999999999992E-2</v>
      </c>
      <c r="C5" s="19">
        <v>7.7049999999999993E-2</v>
      </c>
      <c r="D5" s="19">
        <v>8.1670000000000006E-2</v>
      </c>
      <c r="E5" s="11" t="s">
        <v>11</v>
      </c>
      <c r="F5" s="20">
        <v>0.10559</v>
      </c>
      <c r="G5" s="20">
        <v>8.43E-2</v>
      </c>
      <c r="H5" s="20">
        <v>8.6389999999999995E-2</v>
      </c>
      <c r="I5" s="11" t="s">
        <v>11</v>
      </c>
      <c r="J5" s="20">
        <v>0.10384</v>
      </c>
      <c r="K5" s="20">
        <v>9.6780000000000005E-2</v>
      </c>
      <c r="L5" s="20">
        <v>9.851E-2</v>
      </c>
      <c r="M5" s="11" t="s">
        <v>11</v>
      </c>
      <c r="N5" s="20">
        <v>6.9809999999999997E-2</v>
      </c>
      <c r="O5" s="20">
        <v>4.095E-2</v>
      </c>
      <c r="P5" s="20">
        <v>3.9609999999999999E-2</v>
      </c>
      <c r="Q5" s="11" t="s">
        <v>11</v>
      </c>
      <c r="R5" s="20">
        <v>2.231E-2</v>
      </c>
      <c r="S5" s="20">
        <v>1.1180000000000001E-2</v>
      </c>
      <c r="T5" s="20">
        <v>1.3300000000000001E-2</v>
      </c>
    </row>
    <row r="6" spans="1:20" x14ac:dyDescent="0.25">
      <c r="A6" s="11" t="s">
        <v>12</v>
      </c>
      <c r="B6" s="19">
        <v>7.8769999999999993E-2</v>
      </c>
      <c r="C6" s="19">
        <v>8.5949999999999999E-2</v>
      </c>
      <c r="D6" s="19">
        <v>9.4810000000000005E-2</v>
      </c>
      <c r="E6" s="11" t="s">
        <v>12</v>
      </c>
      <c r="F6" s="20">
        <v>8.4089999999999998E-2</v>
      </c>
      <c r="G6" s="20">
        <v>6.8860000000000005E-2</v>
      </c>
      <c r="H6" s="20">
        <v>7.1349999999999997E-2</v>
      </c>
      <c r="I6" s="11" t="s">
        <v>12</v>
      </c>
      <c r="J6" s="20">
        <v>9.0219999999999995E-2</v>
      </c>
      <c r="K6" s="20">
        <v>0.10299</v>
      </c>
      <c r="L6" s="20">
        <v>0.1061</v>
      </c>
      <c r="M6" s="11" t="s">
        <v>12</v>
      </c>
      <c r="N6" s="20">
        <v>3.6040000000000003E-2</v>
      </c>
      <c r="O6" s="20">
        <v>5.74E-2</v>
      </c>
      <c r="P6" s="20">
        <v>6.2899999999999998E-2</v>
      </c>
      <c r="Q6" s="11" t="s">
        <v>12</v>
      </c>
      <c r="R6" s="20">
        <v>1.103E-2</v>
      </c>
      <c r="S6" s="20">
        <v>-8.0000000000000002E-3</v>
      </c>
      <c r="T6" s="20">
        <v>-2.7E-4</v>
      </c>
    </row>
    <row r="7" spans="1:20" x14ac:dyDescent="0.25">
      <c r="A7" s="11" t="s">
        <v>13</v>
      </c>
      <c r="B7" s="19">
        <v>9.8099999999999993E-2</v>
      </c>
      <c r="C7" s="19">
        <v>0.10074</v>
      </c>
      <c r="D7" s="19">
        <v>9.9589999999999998E-2</v>
      </c>
      <c r="E7" s="11" t="s">
        <v>13</v>
      </c>
      <c r="F7" s="20">
        <v>6.8739999999999996E-2</v>
      </c>
      <c r="G7" s="20">
        <v>0.10218000000000001</v>
      </c>
      <c r="H7" s="20">
        <v>0.10778</v>
      </c>
      <c r="I7" s="11" t="s">
        <v>13</v>
      </c>
      <c r="J7" s="20">
        <v>0.12114999999999999</v>
      </c>
      <c r="K7" s="20">
        <v>0.11176999999999999</v>
      </c>
      <c r="L7" s="20">
        <v>0.11132</v>
      </c>
      <c r="M7" s="11" t="s">
        <v>13</v>
      </c>
      <c r="N7" s="20">
        <v>6.7049999999999998E-2</v>
      </c>
      <c r="O7" s="20">
        <v>9.2679999999999998E-2</v>
      </c>
      <c r="P7" s="20">
        <v>9.5590000000000008E-2</v>
      </c>
      <c r="Q7" s="11" t="s">
        <v>13</v>
      </c>
      <c r="R7" s="20">
        <v>-9.6500000000000006E-3</v>
      </c>
      <c r="S7" s="20">
        <v>5.4530000000000002E-2</v>
      </c>
      <c r="T7" s="20">
        <v>5.1979999999999998E-2</v>
      </c>
    </row>
    <row r="8" spans="1:20" x14ac:dyDescent="0.25">
      <c r="A8" s="11" t="s">
        <v>14</v>
      </c>
      <c r="B8" s="19">
        <v>9.3920000000000003E-2</v>
      </c>
      <c r="C8" s="19">
        <v>0.13199</v>
      </c>
      <c r="D8" s="19">
        <v>0.10793000000000001</v>
      </c>
      <c r="E8" s="11" t="s">
        <v>14</v>
      </c>
      <c r="F8" s="20">
        <v>0.10623</v>
      </c>
      <c r="G8" s="20">
        <v>0.12776000000000001</v>
      </c>
      <c r="H8" s="20">
        <v>0.12307</v>
      </c>
      <c r="I8" s="11" t="s">
        <v>14</v>
      </c>
      <c r="J8" s="20">
        <v>0.10405</v>
      </c>
      <c r="K8" s="20">
        <v>0.11493</v>
      </c>
      <c r="L8" s="20">
        <v>0.10749</v>
      </c>
      <c r="M8" s="11" t="s">
        <v>14</v>
      </c>
      <c r="N8" s="20">
        <v>9.4159999999999994E-2</v>
      </c>
      <c r="O8" s="20">
        <v>9.7299999999999998E-2</v>
      </c>
      <c r="P8" s="20">
        <v>9.6680000000000002E-2</v>
      </c>
      <c r="Q8" s="11" t="s">
        <v>14</v>
      </c>
      <c r="R8" s="20">
        <v>5.3560000000000003E-2</v>
      </c>
      <c r="S8" s="20">
        <v>7.3520000000000002E-2</v>
      </c>
      <c r="T8" s="20">
        <v>7.1959999999999996E-2</v>
      </c>
    </row>
    <row r="9" spans="1:20" x14ac:dyDescent="0.25">
      <c r="A9" s="11" t="s">
        <v>15</v>
      </c>
      <c r="B9" s="19">
        <v>0.13336000000000001</v>
      </c>
      <c r="C9" s="19">
        <v>0.10238999999999999</v>
      </c>
      <c r="D9" s="19">
        <v>0.11896</v>
      </c>
      <c r="E9" s="11" t="s">
        <v>15</v>
      </c>
      <c r="F9" s="20">
        <v>0.11954000000000001</v>
      </c>
      <c r="G9" s="20">
        <v>0.12562999999999999</v>
      </c>
      <c r="H9" s="20">
        <v>0.11848</v>
      </c>
      <c r="I9" s="11" t="s">
        <v>15</v>
      </c>
      <c r="J9" s="20">
        <v>0.11650000000000001</v>
      </c>
      <c r="K9" s="20">
        <v>9.3600000000000003E-2</v>
      </c>
      <c r="L9" s="20">
        <v>9.5449999999999993E-2</v>
      </c>
      <c r="M9" s="11" t="s">
        <v>15</v>
      </c>
      <c r="N9" s="20">
        <v>9.2280000000000001E-2</v>
      </c>
      <c r="O9" s="20">
        <v>9.7680000000000003E-2</v>
      </c>
      <c r="P9" s="20">
        <v>9.5400000000000013E-2</v>
      </c>
      <c r="Q9" s="11" t="s">
        <v>15</v>
      </c>
      <c r="R9" s="20">
        <v>7.1900000000000006E-2</v>
      </c>
      <c r="S9" s="20">
        <v>6.6640000000000005E-2</v>
      </c>
      <c r="T9" s="20">
        <v>6.0249999999999998E-2</v>
      </c>
    </row>
    <row r="10" spans="1:20" x14ac:dyDescent="0.25">
      <c r="A10" s="11" t="s">
        <v>16</v>
      </c>
      <c r="B10" s="19">
        <v>8.5019999999999998E-2</v>
      </c>
      <c r="C10" s="19">
        <v>8.1230000000000011E-2</v>
      </c>
      <c r="D10" s="19">
        <v>7.7370000000000008E-2</v>
      </c>
      <c r="E10" s="11" t="s">
        <v>16</v>
      </c>
      <c r="F10" s="20">
        <v>0.10651999999999999</v>
      </c>
      <c r="G10" s="20">
        <v>0.10197000000000001</v>
      </c>
      <c r="H10" s="20">
        <v>0.1128</v>
      </c>
      <c r="I10" s="11" t="s">
        <v>16</v>
      </c>
      <c r="J10" s="20">
        <v>7.6670000000000002E-2</v>
      </c>
      <c r="K10" s="20">
        <v>8.412E-2</v>
      </c>
      <c r="L10" s="20">
        <v>8.3059999999999995E-2</v>
      </c>
      <c r="M10" s="11" t="s">
        <v>16</v>
      </c>
      <c r="N10" s="20">
        <v>8.8880000000000001E-2</v>
      </c>
      <c r="O10" s="20">
        <v>8.4129999999999996E-2</v>
      </c>
      <c r="P10" s="20">
        <v>7.8829999999999997E-2</v>
      </c>
      <c r="Q10" s="11" t="s">
        <v>16</v>
      </c>
      <c r="R10" s="20">
        <v>5.9760000000000001E-2</v>
      </c>
      <c r="S10" s="20">
        <v>5.7529999999999998E-2</v>
      </c>
      <c r="T10" s="20">
        <v>6.2560000000000004E-2</v>
      </c>
    </row>
    <row r="11" spans="1:20" x14ac:dyDescent="0.25">
      <c r="A11" s="11" t="s">
        <v>17</v>
      </c>
      <c r="B11" s="19">
        <v>7.7900000000000011E-2</v>
      </c>
      <c r="C11" s="19">
        <v>7.324E-2</v>
      </c>
      <c r="D11" s="19">
        <v>7.4900000000000008E-2</v>
      </c>
      <c r="E11" s="11" t="s">
        <v>17</v>
      </c>
      <c r="F11" s="20">
        <v>0.115</v>
      </c>
      <c r="G11" s="20">
        <v>0.10476000000000001</v>
      </c>
      <c r="H11" s="20">
        <v>0.10109</v>
      </c>
      <c r="I11" s="11" t="s">
        <v>17</v>
      </c>
      <c r="J11" s="20">
        <v>8.5690000000000002E-2</v>
      </c>
      <c r="K11" s="20">
        <v>7.0499999999999993E-2</v>
      </c>
      <c r="L11" s="20">
        <v>7.1029999999999996E-2</v>
      </c>
      <c r="M11" s="11" t="s">
        <v>17</v>
      </c>
      <c r="N11" s="20">
        <v>8.8050000000000003E-2</v>
      </c>
      <c r="O11" s="20">
        <v>7.3550000000000004E-2</v>
      </c>
      <c r="P11" s="20">
        <v>8.0099999999999991E-2</v>
      </c>
      <c r="Q11" s="11" t="s">
        <v>17</v>
      </c>
      <c r="R11" s="20">
        <v>6.1079999999999995E-2</v>
      </c>
      <c r="S11" s="20">
        <v>6.8970000000000004E-2</v>
      </c>
      <c r="T11" s="20">
        <v>6.7610000000000003E-2</v>
      </c>
    </row>
    <row r="12" spans="1:20" x14ac:dyDescent="0.25">
      <c r="A12" s="11" t="s">
        <v>18</v>
      </c>
      <c r="B12" s="19">
        <v>8.4239999999999995E-2</v>
      </c>
      <c r="C12" s="19">
        <v>8.6599999999999996E-2</v>
      </c>
      <c r="D12" s="19">
        <v>8.584E-2</v>
      </c>
      <c r="E12" s="11" t="s">
        <v>18</v>
      </c>
      <c r="F12" s="20">
        <v>0.12739</v>
      </c>
      <c r="G12" s="20">
        <v>9.8949999999999996E-2</v>
      </c>
      <c r="H12" s="20">
        <v>8.8639999999999997E-2</v>
      </c>
      <c r="I12" s="11" t="s">
        <v>18</v>
      </c>
      <c r="J12" s="20">
        <v>7.0599999999999996E-2</v>
      </c>
      <c r="K12" s="20">
        <v>9.1480000000000006E-2</v>
      </c>
      <c r="L12" s="20">
        <v>9.5310000000000006E-2</v>
      </c>
      <c r="M12" s="11" t="s">
        <v>18</v>
      </c>
      <c r="N12" s="20">
        <v>8.270000000000001E-2</v>
      </c>
      <c r="O12" s="20">
        <v>7.1910000000000002E-2</v>
      </c>
      <c r="P12" s="20">
        <v>6.7030000000000006E-2</v>
      </c>
      <c r="Q12" s="11" t="s">
        <v>18</v>
      </c>
      <c r="R12" s="20">
        <v>8.0489999999999992E-2</v>
      </c>
      <c r="S12" s="20">
        <v>8.072E-2</v>
      </c>
      <c r="T12" s="20">
        <v>7.9629999999999992E-2</v>
      </c>
    </row>
    <row r="13" spans="1:20" x14ac:dyDescent="0.25">
      <c r="A13" s="11" t="s">
        <v>19</v>
      </c>
      <c r="B13" s="19">
        <v>8.9209999999999998E-2</v>
      </c>
      <c r="C13" s="19">
        <v>0.11998</v>
      </c>
      <c r="D13" s="19">
        <v>0.12059</v>
      </c>
      <c r="E13" s="11" t="s">
        <v>19</v>
      </c>
      <c r="F13" s="20">
        <v>0.10212</v>
      </c>
      <c r="G13" s="20">
        <v>0.11973</v>
      </c>
      <c r="H13" s="20">
        <v>0.12562999999999999</v>
      </c>
      <c r="I13" s="11" t="s">
        <v>19</v>
      </c>
      <c r="J13" s="20">
        <v>9.7199999999999995E-2</v>
      </c>
      <c r="K13" s="20">
        <v>0.1178</v>
      </c>
      <c r="L13" s="20">
        <v>0.11226</v>
      </c>
      <c r="M13" s="11" t="s">
        <v>19</v>
      </c>
      <c r="N13" s="20">
        <v>6.3710000000000003E-2</v>
      </c>
      <c r="O13" s="20">
        <v>7.1929999999999994E-2</v>
      </c>
      <c r="P13" s="20">
        <v>7.5439999999999993E-2</v>
      </c>
      <c r="Q13" s="11" t="s">
        <v>19</v>
      </c>
      <c r="R13" s="20">
        <v>7.492E-2</v>
      </c>
      <c r="S13" s="20">
        <v>0.10135</v>
      </c>
      <c r="T13" s="20">
        <v>0.10014000000000001</v>
      </c>
    </row>
    <row r="14" spans="1:20" x14ac:dyDescent="0.25">
      <c r="A14" s="11" t="s">
        <v>20</v>
      </c>
      <c r="B14" s="19">
        <v>0.12235</v>
      </c>
      <c r="C14" s="19">
        <v>0.10540000000000001</v>
      </c>
      <c r="D14" s="19">
        <v>9.8549999999999999E-2</v>
      </c>
      <c r="E14" s="11" t="s">
        <v>20</v>
      </c>
      <c r="F14" s="20">
        <v>0.11164</v>
      </c>
      <c r="G14" s="20">
        <v>9.6689999999999998E-2</v>
      </c>
      <c r="H14" s="20">
        <v>9.7040000000000001E-2</v>
      </c>
      <c r="I14" s="11" t="s">
        <v>20</v>
      </c>
      <c r="J14" s="20">
        <v>0.12271</v>
      </c>
      <c r="K14" s="20">
        <v>0.115</v>
      </c>
      <c r="L14" s="20">
        <v>0.11108999999999999</v>
      </c>
      <c r="M14" s="11" t="s">
        <v>20</v>
      </c>
      <c r="N14" s="20">
        <v>7.6230000000000006E-2</v>
      </c>
      <c r="O14" s="20">
        <v>0.12447999999999999</v>
      </c>
      <c r="P14" s="20">
        <v>0.11320000000000001</v>
      </c>
      <c r="Q14" s="11" t="s">
        <v>20</v>
      </c>
      <c r="R14" s="20">
        <v>9.9010000000000001E-2</v>
      </c>
      <c r="S14" s="20">
        <v>8.5040000000000004E-2</v>
      </c>
      <c r="T14" s="20">
        <v>8.231999999999999E-2</v>
      </c>
    </row>
    <row r="15" spans="1:20" x14ac:dyDescent="0.25">
      <c r="A15" s="11" t="s">
        <v>21</v>
      </c>
      <c r="B15" s="19">
        <v>9.1980000000000006E-2</v>
      </c>
      <c r="C15" s="19">
        <v>7.0669999999999997E-2</v>
      </c>
      <c r="D15" s="19">
        <v>7.4040000000000009E-2</v>
      </c>
      <c r="E15" s="11" t="s">
        <v>21</v>
      </c>
      <c r="F15" s="20">
        <v>8.3909999999999998E-2</v>
      </c>
      <c r="G15" s="20">
        <v>9.6689999999999998E-2</v>
      </c>
      <c r="H15" s="20">
        <v>9.2069999999999999E-2</v>
      </c>
      <c r="I15" s="11" t="s">
        <v>21</v>
      </c>
      <c r="J15" s="20">
        <v>0.10594000000000001</v>
      </c>
      <c r="K15" s="20">
        <v>7.8719999999999998E-2</v>
      </c>
      <c r="L15" s="20">
        <v>8.7080000000000005E-2</v>
      </c>
      <c r="M15" s="11" t="s">
        <v>21</v>
      </c>
      <c r="N15" s="20">
        <v>0.11462</v>
      </c>
      <c r="O15" s="20">
        <v>8.8090000000000002E-2</v>
      </c>
      <c r="P15" s="20">
        <v>9.4709999999999989E-2</v>
      </c>
      <c r="Q15" s="11" t="s">
        <v>21</v>
      </c>
      <c r="R15" s="20">
        <v>7.3180000000000009E-2</v>
      </c>
      <c r="S15" s="20">
        <v>5.7889999999999997E-2</v>
      </c>
      <c r="T15" s="20">
        <v>7.4439999999999992E-2</v>
      </c>
    </row>
    <row r="17" spans="2:14" x14ac:dyDescent="0.25">
      <c r="C17" s="152"/>
      <c r="D17" s="152"/>
    </row>
    <row r="18" spans="2:14" x14ac:dyDescent="0.25">
      <c r="B18" s="152"/>
      <c r="C18" s="152"/>
      <c r="D18" s="152"/>
    </row>
    <row r="19" spans="2:14" x14ac:dyDescent="0.25">
      <c r="B19" s="152"/>
      <c r="C19" s="152"/>
      <c r="D19" s="152"/>
    </row>
    <row r="20" spans="2:14" x14ac:dyDescent="0.25">
      <c r="B20" s="152"/>
      <c r="C20" s="152"/>
      <c r="D20" s="152"/>
    </row>
    <row r="21" spans="2:14" x14ac:dyDescent="0.25">
      <c r="B21" s="152"/>
      <c r="C21" s="152"/>
      <c r="D21" s="152"/>
    </row>
    <row r="22" spans="2:14" x14ac:dyDescent="0.25">
      <c r="B22" s="152"/>
      <c r="C22" s="152"/>
      <c r="D22" s="152"/>
    </row>
    <row r="23" spans="2:14" x14ac:dyDescent="0.25">
      <c r="B23" s="152"/>
      <c r="C23" s="152"/>
      <c r="D23" s="152"/>
    </row>
    <row r="24" spans="2:14" x14ac:dyDescent="0.25">
      <c r="B24" s="152"/>
      <c r="C24" s="152"/>
      <c r="D24" s="152"/>
    </row>
    <row r="25" spans="2:14" x14ac:dyDescent="0.25">
      <c r="B25" s="152"/>
      <c r="C25" s="152"/>
      <c r="D25" s="152"/>
    </row>
    <row r="26" spans="2:14" x14ac:dyDescent="0.25">
      <c r="B26" s="152"/>
      <c r="C26" s="152"/>
      <c r="D26" s="152"/>
    </row>
    <row r="27" spans="2:14" x14ac:dyDescent="0.25">
      <c r="B27" s="152"/>
      <c r="C27" s="152"/>
      <c r="D27" s="152"/>
      <c r="E27" s="151"/>
      <c r="F27" s="151"/>
      <c r="G27" s="151"/>
      <c r="H27" s="151"/>
      <c r="I27" s="151"/>
      <c r="J27" s="151"/>
      <c r="K27" s="151"/>
      <c r="L27" s="151"/>
      <c r="M27" s="151"/>
      <c r="N27" s="151"/>
    </row>
    <row r="28" spans="2:14" x14ac:dyDescent="0.25">
      <c r="B28" s="152"/>
      <c r="C28" s="152"/>
      <c r="D28" s="152"/>
    </row>
    <row r="29" spans="2:14" x14ac:dyDescent="0.25">
      <c r="B29" s="152"/>
      <c r="C29" s="152"/>
      <c r="D29" s="152"/>
    </row>
    <row r="30" spans="2:14" x14ac:dyDescent="0.25"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</row>
    <row r="31" spans="2:14" x14ac:dyDescent="0.25"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</row>
    <row r="32" spans="2:14" x14ac:dyDescent="0.25">
      <c r="B32" s="152"/>
      <c r="C32" s="152"/>
      <c r="D32" s="152"/>
    </row>
    <row r="33" spans="2:4" x14ac:dyDescent="0.25">
      <c r="B33" s="152"/>
      <c r="C33" s="152"/>
      <c r="D33" s="152"/>
    </row>
    <row r="34" spans="2:4" x14ac:dyDescent="0.25">
      <c r="B34" s="152"/>
      <c r="C34" s="152"/>
      <c r="D34" s="152"/>
    </row>
    <row r="35" spans="2:4" x14ac:dyDescent="0.25">
      <c r="B35" s="152"/>
      <c r="C35" s="152"/>
      <c r="D35" s="152"/>
    </row>
    <row r="36" spans="2:4" x14ac:dyDescent="0.25">
      <c r="B36" s="152"/>
      <c r="C36" s="152"/>
      <c r="D36" s="152"/>
    </row>
    <row r="37" spans="2:4" x14ac:dyDescent="0.25">
      <c r="B37" s="152"/>
      <c r="C37" s="152"/>
      <c r="D37" s="152"/>
    </row>
  </sheetData>
  <sheetProtection algorithmName="SHA-512" hashValue="aOPthyxqhXpn8VxhRPjIVp3kkxyim8VOc+pVa73lGNUOf4/ZD9EeLWxHuK9OPTifADqKwFgpOv9KbT9PV9Fz0g==" saltValue="sH6NExxOEki7KyjRO7bHn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1. Information Sheet</vt:lpstr>
      <vt:lpstr>List</vt:lpstr>
      <vt:lpstr>GA Analysis </vt:lpstr>
      <vt:lpstr>GA 2014</vt:lpstr>
      <vt:lpstr>GA 2015</vt:lpstr>
      <vt:lpstr>GA 2016</vt:lpstr>
      <vt:lpstr>GA 2017</vt:lpstr>
      <vt:lpstr>GA 2018</vt:lpstr>
      <vt:lpstr>GA Rates</vt:lpstr>
      <vt:lpstr>RRR_2017</vt:lpstr>
      <vt:lpstr>RRR_2018</vt:lpstr>
      <vt:lpstr>'GA Analysis '!Print_Area</vt:lpstr>
    </vt:vector>
  </TitlesOfParts>
  <Company>OEB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Kwan</dc:creator>
  <cp:lastModifiedBy>Kiel Edge</cp:lastModifiedBy>
  <cp:lastPrinted>2019-08-06T17:52:42Z</cp:lastPrinted>
  <dcterms:created xsi:type="dcterms:W3CDTF">2017-05-01T19:29:01Z</dcterms:created>
  <dcterms:modified xsi:type="dcterms:W3CDTF">2022-08-29T15:00:07Z</dcterms:modified>
</cp:coreProperties>
</file>